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100_就職・移住支援センター\加藤主任\02_かがわーくフェア\R8\2026年6月\02_企業\01_募集\03_求人・PR情報\"/>
    </mc:Choice>
  </mc:AlternateContent>
  <xr:revisionPtr revIDLastSave="0" documentId="13_ncr:1_{C7D31EBD-0003-45A1-9F32-17CA9B4E8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情報" sheetId="21" r:id="rId1"/>
    <sheet name="data" sheetId="24" r:id="rId2"/>
  </sheets>
  <definedNames>
    <definedName name="_Table2_In1" hidden="1">#REF!</definedName>
    <definedName name="_Table2_In2" hidden="1">#REF!</definedName>
    <definedName name="_Table2_Out" hidden="1">#REF!</definedName>
    <definedName name="_xlnm.Print_Area" localSheetId="1">data!$A$1:$AB$1</definedName>
    <definedName name="_xlnm.Print_Area" localSheetId="0">求人情報!$A$1:$V$33</definedName>
    <definedName name="求人情報174件" hidden="1">#REF!</definedName>
    <definedName name="今年度出展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24" l="1"/>
  <c r="AB8" i="24"/>
  <c r="AB9" i="24"/>
  <c r="AB10" i="24"/>
  <c r="AB11" i="24"/>
  <c r="AB12" i="24"/>
  <c r="AB13" i="24"/>
  <c r="AB14" i="24"/>
  <c r="AB15" i="24"/>
  <c r="AB16" i="24"/>
  <c r="Y25" i="24"/>
  <c r="Y26" i="24"/>
  <c r="Y27" i="24"/>
  <c r="Y28" i="24"/>
  <c r="Y29" i="24"/>
  <c r="D2" i="24"/>
  <c r="AA2" i="24"/>
  <c r="Z2" i="24"/>
  <c r="Y2" i="24"/>
  <c r="X2" i="24"/>
  <c r="W2" i="24"/>
  <c r="U2" i="24"/>
  <c r="T2" i="24"/>
  <c r="S2" i="24"/>
  <c r="F2" i="24"/>
  <c r="C2" i="24"/>
  <c r="W12" i="21"/>
  <c r="J12" i="21"/>
  <c r="V10" i="21"/>
  <c r="P11" i="21" l="1"/>
  <c r="K9" i="21"/>
  <c r="Q3" i="24" l="1"/>
  <c r="Q4" i="24"/>
  <c r="Q5" i="24"/>
  <c r="Q6" i="24"/>
  <c r="Q7" i="24"/>
  <c r="Q8" i="24"/>
  <c r="Q9" i="24"/>
  <c r="Q10" i="24"/>
  <c r="Q11" i="24"/>
  <c r="Q12" i="24"/>
  <c r="Q13" i="24"/>
  <c r="Q14" i="24"/>
  <c r="Q15" i="24"/>
  <c r="Q16" i="24"/>
  <c r="Q2" i="24"/>
  <c r="K16" i="24"/>
  <c r="K3" i="24"/>
  <c r="K4" i="24"/>
  <c r="K5" i="24"/>
  <c r="K6" i="24"/>
  <c r="K7" i="24"/>
  <c r="K8" i="24"/>
  <c r="K9" i="24"/>
  <c r="K10" i="24"/>
  <c r="K11" i="24"/>
  <c r="K12" i="24"/>
  <c r="K13" i="24"/>
  <c r="K14" i="24"/>
  <c r="K15" i="24"/>
  <c r="K2" i="24"/>
  <c r="G2" i="24" l="1"/>
  <c r="R3" i="24"/>
  <c r="R4" i="24"/>
  <c r="R5" i="24"/>
  <c r="R6" i="24"/>
  <c r="R7" i="24"/>
  <c r="R8" i="24"/>
  <c r="R9" i="24"/>
  <c r="R10" i="24"/>
  <c r="R11" i="24"/>
  <c r="R12" i="24"/>
  <c r="R13" i="24"/>
  <c r="R14" i="24"/>
  <c r="R15" i="24"/>
  <c r="R16" i="24"/>
  <c r="R2" i="24"/>
  <c r="G3" i="24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AF12" i="24" l="1"/>
  <c r="AF16" i="24"/>
  <c r="AF8" i="24"/>
  <c r="AD15" i="24"/>
  <c r="AD11" i="24"/>
  <c r="AD7" i="24"/>
  <c r="AE15" i="24"/>
  <c r="AE11" i="24"/>
  <c r="AF15" i="24"/>
  <c r="AF11" i="24"/>
  <c r="AF7" i="24"/>
  <c r="AD14" i="24"/>
  <c r="AD10" i="24"/>
  <c r="AD6" i="24"/>
  <c r="AE14" i="24"/>
  <c r="AE10" i="24"/>
  <c r="AF14" i="24"/>
  <c r="AF10" i="24"/>
  <c r="AF6" i="24"/>
  <c r="AD13" i="24"/>
  <c r="AD9" i="24"/>
  <c r="AD5" i="24"/>
  <c r="AE13" i="24"/>
  <c r="AE9" i="24"/>
  <c r="AF13" i="24"/>
  <c r="AF9" i="24"/>
  <c r="AF5" i="24"/>
  <c r="AD16" i="24"/>
  <c r="AD12" i="24"/>
  <c r="AD8" i="24"/>
  <c r="AE16" i="24"/>
  <c r="AE12" i="24"/>
  <c r="AE8" i="24"/>
  <c r="AF4" i="24"/>
  <c r="AD4" i="24"/>
  <c r="AD3" i="24"/>
  <c r="AF3" i="24"/>
  <c r="AD2" i="24"/>
  <c r="AC2" i="24"/>
  <c r="AF2" i="24"/>
  <c r="W7" i="21"/>
  <c r="W6" i="21"/>
  <c r="W5" i="21"/>
  <c r="H3" i="24"/>
  <c r="I3" i="24"/>
  <c r="J3" i="24"/>
  <c r="L3" i="24"/>
  <c r="M3" i="24"/>
  <c r="N3" i="24"/>
  <c r="O3" i="24"/>
  <c r="P3" i="24"/>
  <c r="H4" i="24"/>
  <c r="I4" i="24"/>
  <c r="J4" i="24"/>
  <c r="L4" i="24"/>
  <c r="M4" i="24"/>
  <c r="N4" i="24"/>
  <c r="O4" i="24"/>
  <c r="P4" i="24"/>
  <c r="H5" i="24"/>
  <c r="I5" i="24"/>
  <c r="J5" i="24"/>
  <c r="L5" i="24"/>
  <c r="M5" i="24"/>
  <c r="N5" i="24"/>
  <c r="O5" i="24"/>
  <c r="P5" i="24"/>
  <c r="H6" i="24"/>
  <c r="I6" i="24"/>
  <c r="J6" i="24"/>
  <c r="L6" i="24"/>
  <c r="M6" i="24"/>
  <c r="N6" i="24"/>
  <c r="O6" i="24"/>
  <c r="P6" i="24"/>
  <c r="H7" i="24"/>
  <c r="I7" i="24"/>
  <c r="J7" i="24"/>
  <c r="L7" i="24"/>
  <c r="M7" i="24"/>
  <c r="N7" i="24"/>
  <c r="O7" i="24"/>
  <c r="P7" i="24"/>
  <c r="H8" i="24"/>
  <c r="I8" i="24"/>
  <c r="J8" i="24"/>
  <c r="L8" i="24"/>
  <c r="M8" i="24"/>
  <c r="N8" i="24"/>
  <c r="O8" i="24"/>
  <c r="P8" i="24"/>
  <c r="H9" i="24"/>
  <c r="I9" i="24"/>
  <c r="J9" i="24"/>
  <c r="L9" i="24"/>
  <c r="M9" i="24"/>
  <c r="N9" i="24"/>
  <c r="O9" i="24"/>
  <c r="P9" i="24"/>
  <c r="H10" i="24"/>
  <c r="I10" i="24"/>
  <c r="J10" i="24"/>
  <c r="L10" i="24"/>
  <c r="M10" i="24"/>
  <c r="N10" i="24"/>
  <c r="O10" i="24"/>
  <c r="P10" i="24"/>
  <c r="H11" i="24"/>
  <c r="I11" i="24"/>
  <c r="J11" i="24"/>
  <c r="L11" i="24"/>
  <c r="M11" i="24"/>
  <c r="N11" i="24"/>
  <c r="O11" i="24"/>
  <c r="P11" i="24"/>
  <c r="H12" i="24"/>
  <c r="I12" i="24"/>
  <c r="J12" i="24"/>
  <c r="L12" i="24"/>
  <c r="M12" i="24"/>
  <c r="N12" i="24"/>
  <c r="O12" i="24"/>
  <c r="P12" i="24"/>
  <c r="H13" i="24"/>
  <c r="I13" i="24"/>
  <c r="J13" i="24"/>
  <c r="L13" i="24"/>
  <c r="M13" i="24"/>
  <c r="N13" i="24"/>
  <c r="O13" i="24"/>
  <c r="P13" i="24"/>
  <c r="H14" i="24"/>
  <c r="I14" i="24"/>
  <c r="J14" i="24"/>
  <c r="L14" i="24"/>
  <c r="M14" i="24"/>
  <c r="N14" i="24"/>
  <c r="O14" i="24"/>
  <c r="P14" i="24"/>
  <c r="H15" i="24"/>
  <c r="I15" i="24"/>
  <c r="J15" i="24"/>
  <c r="L15" i="24"/>
  <c r="M15" i="24"/>
  <c r="N15" i="24"/>
  <c r="O15" i="24"/>
  <c r="P15" i="24"/>
  <c r="H16" i="24"/>
  <c r="I16" i="24"/>
  <c r="J16" i="24"/>
  <c r="L16" i="24"/>
  <c r="M16" i="24"/>
  <c r="N16" i="24"/>
  <c r="O16" i="24"/>
  <c r="P16" i="24"/>
  <c r="W21" i="21"/>
  <c r="W22" i="21"/>
  <c r="AB5" i="24" s="1"/>
  <c r="W23" i="21"/>
  <c r="AB6" i="24" s="1"/>
  <c r="W24" i="21"/>
  <c r="AB7" i="24" s="1"/>
  <c r="W25" i="21"/>
  <c r="W26" i="21"/>
  <c r="W27" i="21"/>
  <c r="W28" i="21"/>
  <c r="W29" i="21"/>
  <c r="W30" i="21"/>
  <c r="W31" i="21"/>
  <c r="W32" i="21"/>
  <c r="W33" i="21"/>
  <c r="W20" i="21"/>
  <c r="AB3" i="24" s="1"/>
  <c r="W19" i="21"/>
  <c r="AB2" i="24" s="1"/>
  <c r="AE7" i="24" l="1"/>
  <c r="AE6" i="24"/>
  <c r="AE5" i="24"/>
  <c r="AE4" i="24"/>
  <c r="AB4" i="24"/>
  <c r="W8" i="21"/>
  <c r="E2" i="24" s="1"/>
  <c r="AE3" i="24"/>
  <c r="AE2" i="24"/>
  <c r="P2" i="24" l="1"/>
  <c r="O2" i="24"/>
  <c r="N2" i="24"/>
  <c r="M2" i="24"/>
  <c r="L2" i="24"/>
  <c r="J2" i="24"/>
  <c r="I2" i="24"/>
  <c r="H2" i="24"/>
  <c r="V6" i="21" l="1"/>
  <c r="K6" i="21"/>
  <c r="K7" i="21" l="1"/>
  <c r="V7" i="21"/>
  <c r="K8" i="21" l="1"/>
  <c r="V5" i="21" l="1"/>
  <c r="K5" i="21"/>
</calcChain>
</file>

<file path=xl/sharedStrings.xml><?xml version="1.0" encoding="utf-8"?>
<sst xmlns="http://schemas.openxmlformats.org/spreadsheetml/2006/main" count="113" uniqueCount="77">
  <si>
    <t>番号</t>
    <rPh sb="0" eb="2">
      <t>バンゴウ</t>
    </rPh>
    <phoneticPr fontId="1"/>
  </si>
  <si>
    <t>求人職種</t>
    <rPh sb="0" eb="2">
      <t>キュウジン</t>
    </rPh>
    <rPh sb="2" eb="4">
      <t>ショクシュ</t>
    </rPh>
    <phoneticPr fontId="1"/>
  </si>
  <si>
    <t>求人数</t>
    <rPh sb="0" eb="2">
      <t>キュウジン</t>
    </rPh>
    <rPh sb="2" eb="3">
      <t>スウ</t>
    </rPh>
    <phoneticPr fontId="1"/>
  </si>
  <si>
    <t>営業職</t>
    <rPh sb="0" eb="2">
      <t>エイギョウ</t>
    </rPh>
    <rPh sb="2" eb="3">
      <t>ショク</t>
    </rPh>
    <phoneticPr fontId="1"/>
  </si>
  <si>
    <t>分類
（選択回答）</t>
    <rPh sb="0" eb="2">
      <t>ブンルイ</t>
    </rPh>
    <rPh sb="4" eb="6">
      <t>センタク</t>
    </rPh>
    <rPh sb="6" eb="8">
      <t>カイトウ</t>
    </rPh>
    <phoneticPr fontId="1"/>
  </si>
  <si>
    <t>現在の登録内容からの変更の有無
（選択回答）</t>
    <rPh sb="0" eb="2">
      <t>ゲンザイ</t>
    </rPh>
    <rPh sb="3" eb="7">
      <t>トウロクナイヨウ</t>
    </rPh>
    <rPh sb="10" eb="12">
      <t>ヘンコウ</t>
    </rPh>
    <rPh sb="13" eb="15">
      <t>ウム</t>
    </rPh>
    <rPh sb="17" eb="21">
      <t>センタクカイトウ</t>
    </rPh>
    <phoneticPr fontId="1"/>
  </si>
  <si>
    <t>③販売・営業の職業</t>
  </si>
  <si>
    <t>②事務的職業</t>
  </si>
  <si>
    <t>経理職</t>
    <rPh sb="0" eb="2">
      <t>ケイリ</t>
    </rPh>
    <rPh sb="2" eb="3">
      <t>ショク</t>
    </rPh>
    <phoneticPr fontId="1"/>
  </si>
  <si>
    <t>求人区分
（選択回答）</t>
    <rPh sb="0" eb="2">
      <t>キュウジン</t>
    </rPh>
    <rPh sb="2" eb="4">
      <t>クブン</t>
    </rPh>
    <phoneticPr fontId="1"/>
  </si>
  <si>
    <t>新卒（既卒を含む）</t>
  </si>
  <si>
    <t>大学院</t>
    <phoneticPr fontId="1"/>
  </si>
  <si>
    <t>大学</t>
    <phoneticPr fontId="1"/>
  </si>
  <si>
    <t>短大</t>
    <phoneticPr fontId="1"/>
  </si>
  <si>
    <t>高専</t>
    <phoneticPr fontId="1"/>
  </si>
  <si>
    <t>専修学校</t>
    <phoneticPr fontId="1"/>
  </si>
  <si>
    <t>能開大学</t>
    <phoneticPr fontId="1"/>
  </si>
  <si>
    <t>ワクサポかがわ
求人番号</t>
    <rPh sb="8" eb="10">
      <t>キュウジン</t>
    </rPh>
    <rPh sb="10" eb="12">
      <t>バンゴウ</t>
    </rPh>
    <phoneticPr fontId="1"/>
  </si>
  <si>
    <t>ワクサポかがわの登録内容
（現在の登録内容から変更がある場合は、変更後の登録内容）</t>
    <rPh sb="8" eb="10">
      <t>トウロク</t>
    </rPh>
    <rPh sb="10" eb="12">
      <t>ナイヨウ</t>
    </rPh>
    <rPh sb="14" eb="16">
      <t>ゲンザイ</t>
    </rPh>
    <rPh sb="17" eb="19">
      <t>トウロク</t>
    </rPh>
    <rPh sb="19" eb="21">
      <t>ナイヨウ</t>
    </rPh>
    <rPh sb="23" eb="25">
      <t>ヘンコウ</t>
    </rPh>
    <rPh sb="28" eb="30">
      <t>バアイ</t>
    </rPh>
    <rPh sb="32" eb="34">
      <t>ヘンコウ</t>
    </rPh>
    <rPh sb="34" eb="35">
      <t>ゴ</t>
    </rPh>
    <rPh sb="36" eb="38">
      <t>トウロク</t>
    </rPh>
    <rPh sb="38" eb="40">
      <t>ナイヨウ</t>
    </rPh>
    <phoneticPr fontId="1"/>
  </si>
  <si>
    <t>a</t>
  </si>
  <si>
    <t>例</t>
    <rPh sb="0" eb="1">
      <t>レイ</t>
    </rPh>
    <phoneticPr fontId="1"/>
  </si>
  <si>
    <t>事業所名</t>
    <phoneticPr fontId="1"/>
  </si>
  <si>
    <t>事業所名（ふりがな）</t>
    <rPh sb="0" eb="4">
      <t>ジギョウショメイ</t>
    </rPh>
    <phoneticPr fontId="1"/>
  </si>
  <si>
    <t>担当者名</t>
    <rPh sb="0" eb="4">
      <t>タントウシャメイ</t>
    </rPh>
    <phoneticPr fontId="1"/>
  </si>
  <si>
    <t>担当者メールアドレス</t>
    <rPh sb="0" eb="3">
      <t>タントウシャ</t>
    </rPh>
    <phoneticPr fontId="1"/>
  </si>
  <si>
    <t>厚生労働省の認定制度にかかる認定状況</t>
    <rPh sb="0" eb="5">
      <t>コウセイロウドウショウ</t>
    </rPh>
    <rPh sb="6" eb="10">
      <t>ニンテイセイド</t>
    </rPh>
    <rPh sb="14" eb="18">
      <t>ニンテイジョウキョウ</t>
    </rPh>
    <phoneticPr fontId="1"/>
  </si>
  <si>
    <t>①変更なし</t>
  </si>
  <si>
    <t>一般</t>
  </si>
  <si>
    <t>b</t>
  </si>
  <si>
    <t>○</t>
  </si>
  <si>
    <t>ホームページアドレス</t>
    <phoneticPr fontId="1"/>
  </si>
  <si>
    <t>②変更あり（内容修正）</t>
  </si>
  <si>
    <t>高卒以上</t>
  </si>
  <si>
    <t>https://</t>
  </si>
  <si>
    <t>氏</t>
    <rPh sb="0" eb="1">
      <t>シ</t>
    </rPh>
    <phoneticPr fontId="1"/>
  </si>
  <si>
    <t>名</t>
    <rPh sb="0" eb="1">
      <t>メイ</t>
    </rPh>
    <phoneticPr fontId="1"/>
  </si>
  <si>
    <t>-</t>
  </si>
  <si>
    <t>-</t>
    <phoneticPr fontId="1"/>
  </si>
  <si>
    <t>本社所在地</t>
    <rPh sb="0" eb="5">
      <t>ホンシャショザイチ</t>
    </rPh>
    <phoneticPr fontId="1"/>
  </si>
  <si>
    <t>事業内容</t>
    <rPh sb="0" eb="4">
      <t>ジギョウナイヨウ</t>
    </rPh>
    <phoneticPr fontId="1"/>
  </si>
  <si>
    <t>安定所
番号</t>
    <rPh sb="0" eb="2">
      <t>アンテイ</t>
    </rPh>
    <rPh sb="2" eb="3">
      <t>ショ</t>
    </rPh>
    <rPh sb="4" eb="6">
      <t>バンゴウ</t>
    </rPh>
    <phoneticPr fontId="2"/>
  </si>
  <si>
    <t>整理
番号</t>
    <rPh sb="0" eb="2">
      <t>セイリ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</si>
  <si>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</si>
  <si>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ふりがな</t>
  </si>
  <si>
    <t>所在地</t>
    <rPh sb="0" eb="3">
      <t>ショザイチ</t>
    </rPh>
    <phoneticPr fontId="2"/>
  </si>
  <si>
    <t>事業内容</t>
    <rPh sb="0" eb="2">
      <t>ジギョウ</t>
    </rPh>
    <rPh sb="2" eb="4">
      <t>ナイヨウ</t>
    </rPh>
    <phoneticPr fontId="2"/>
  </si>
  <si>
    <t>職種</t>
    <rPh sb="0" eb="2">
      <t>ショクシュ</t>
    </rPh>
    <phoneticPr fontId="2"/>
  </si>
  <si>
    <t>求人区分</t>
    <rPh sb="0" eb="2">
      <t>キュウジン</t>
    </rPh>
    <rPh sb="2" eb="4">
      <t>クブン</t>
    </rPh>
    <phoneticPr fontId="2"/>
  </si>
  <si>
    <t>学歴</t>
    <rPh sb="0" eb="2">
      <t>ガクレキ</t>
    </rPh>
    <phoneticPr fontId="2"/>
  </si>
  <si>
    <t>求人数
（人）</t>
    <rPh sb="0" eb="3">
      <t>キュウジンスウ</t>
    </rPh>
    <rPh sb="5" eb="6">
      <t>ニン</t>
    </rPh>
    <phoneticPr fontId="2"/>
  </si>
  <si>
    <t>ホームページアドレス</t>
  </si>
  <si>
    <t>ﾕｰｽｴｰﾙ認定企業</t>
    <rPh sb="6" eb="8">
      <t>ニンテイ</t>
    </rPh>
    <rPh sb="8" eb="10">
      <t>キギョウ</t>
    </rPh>
    <phoneticPr fontId="2"/>
  </si>
  <si>
    <t>くるみん
認定企業</t>
    <rPh sb="5" eb="7">
      <t>ニンテイ</t>
    </rPh>
    <rPh sb="7" eb="9">
      <t>キギョウ</t>
    </rPh>
    <phoneticPr fontId="2"/>
  </si>
  <si>
    <t>えるぼし
認定企業</t>
    <rPh sb="5" eb="7">
      <t>ニンテイ</t>
    </rPh>
    <rPh sb="7" eb="9">
      <t>キギョウ</t>
    </rPh>
    <phoneticPr fontId="2"/>
  </si>
  <si>
    <t>求人票URL</t>
    <rPh sb="0" eb="3">
      <t>キュウジンヒョウ</t>
    </rPh>
    <phoneticPr fontId="2"/>
  </si>
  <si>
    <t>担当者メールアドレス</t>
    <rPh sb="0" eb="3">
      <t>タントウシャ</t>
    </rPh>
    <phoneticPr fontId="2"/>
  </si>
  <si>
    <r>
      <t>学歴【</t>
    </r>
    <r>
      <rPr>
        <b/>
        <sz val="12"/>
        <color rgb="FFFF0000"/>
        <rFont val="游ゴシック"/>
        <family val="3"/>
        <charset val="128"/>
      </rPr>
      <t>新卒</t>
    </r>
    <r>
      <rPr>
        <sz val="12"/>
        <color theme="1"/>
        <rFont val="游ゴシック"/>
        <family val="3"/>
        <charset val="128"/>
      </rPr>
      <t>】（選択回答）</t>
    </r>
    <rPh sb="0" eb="2">
      <t>ガクレキ</t>
    </rPh>
    <rPh sb="3" eb="5">
      <t>シンソツ</t>
    </rPh>
    <phoneticPr fontId="1"/>
  </si>
  <si>
    <r>
      <t>学歴【</t>
    </r>
    <r>
      <rPr>
        <b/>
        <sz val="12"/>
        <color rgb="FFFF0000"/>
        <rFont val="游ゴシック"/>
        <family val="3"/>
        <charset val="128"/>
      </rPr>
      <t>一般</t>
    </r>
    <r>
      <rPr>
        <sz val="12"/>
        <color theme="1"/>
        <rFont val="游ゴシック"/>
        <family val="3"/>
        <charset val="128"/>
      </rPr>
      <t>】（選択回答）</t>
    </r>
    <rPh sb="0" eb="2">
      <t>ガクレキ</t>
    </rPh>
    <rPh sb="3" eb="5">
      <t>イッパン</t>
    </rPh>
    <phoneticPr fontId="1"/>
  </si>
  <si>
    <t>分類</t>
    <rPh sb="0" eb="2">
      <t>ブンルイ</t>
    </rPh>
    <phoneticPr fontId="1"/>
  </si>
  <si>
    <t>求人番号</t>
    <rPh sb="0" eb="4">
      <t>キュウジンバンゴウ</t>
    </rPh>
    <phoneticPr fontId="1"/>
  </si>
  <si>
    <t>変更の有無</t>
    <rPh sb="0" eb="2">
      <t>ヘンコウ</t>
    </rPh>
    <rPh sb="3" eb="5">
      <t>ウム</t>
    </rPh>
    <phoneticPr fontId="1"/>
  </si>
  <si>
    <t>@</t>
    <phoneticPr fontId="1"/>
  </si>
  <si>
    <t>求人・PR情報シート</t>
    <rPh sb="0" eb="2">
      <t>キュウジン</t>
    </rPh>
    <rPh sb="5" eb="7">
      <t>ジョウホウ</t>
    </rPh>
    <phoneticPr fontId="1"/>
  </si>
  <si>
    <t>主な募集職種①</t>
    <rPh sb="0" eb="1">
      <t>オモ</t>
    </rPh>
    <rPh sb="2" eb="6">
      <t>ボシュウショクシュ</t>
    </rPh>
    <phoneticPr fontId="1"/>
  </si>
  <si>
    <t>主な募集職種②</t>
    <rPh sb="0" eb="1">
      <t>オモ</t>
    </rPh>
    <rPh sb="2" eb="6">
      <t>ボシュウショクシュ</t>
    </rPh>
    <phoneticPr fontId="1"/>
  </si>
  <si>
    <r>
      <t xml:space="preserve">企業PRタイム※の希望
</t>
    </r>
    <r>
      <rPr>
        <sz val="11"/>
        <color theme="1"/>
        <rFont val="游ゴシック"/>
        <family val="3"/>
        <charset val="128"/>
      </rPr>
      <t>※1社あたり30秒の企業PRをステージ上で実施</t>
    </r>
    <rPh sb="9" eb="11">
      <t>キボウ</t>
    </rPh>
    <rPh sb="22" eb="24">
      <t>キギョウ</t>
    </rPh>
    <rPh sb="31" eb="32">
      <t>ジョウ</t>
    </rPh>
    <rPh sb="33" eb="35">
      <t>ジッシ</t>
    </rPh>
    <phoneticPr fontId="1"/>
  </si>
  <si>
    <t>募集職種1</t>
    <rPh sb="0" eb="4">
      <t>ボシュウショクシュ</t>
    </rPh>
    <phoneticPr fontId="1"/>
  </si>
  <si>
    <t>募集職種2</t>
    <rPh sb="0" eb="4">
      <t>ボシュウショクシュ</t>
    </rPh>
    <phoneticPr fontId="1"/>
  </si>
  <si>
    <t>企業PRタイム</t>
    <rPh sb="0" eb="2">
      <t>キギョウ</t>
    </rPh>
    <phoneticPr fontId="1"/>
  </si>
  <si>
    <r>
      <t xml:space="preserve">配布資料への掲載情報
</t>
    </r>
    <r>
      <rPr>
        <sz val="10"/>
        <color theme="1"/>
        <rFont val="游ゴシック"/>
        <family val="3"/>
        <charset val="128"/>
      </rPr>
      <t>※重複の選択は不可です。</t>
    </r>
    <phoneticPr fontId="1"/>
  </si>
  <si>
    <r>
      <t>&lt;注意事項&gt;
・</t>
    </r>
    <r>
      <rPr>
        <b/>
        <u/>
        <sz val="12"/>
        <color rgb="FFFF0000"/>
        <rFont val="游ゴシック"/>
        <family val="3"/>
        <charset val="128"/>
      </rPr>
      <t>2027年3月卒新卒</t>
    </r>
    <r>
      <rPr>
        <b/>
        <sz val="12"/>
        <color rgb="FFFF0000"/>
        <rFont val="游ゴシック"/>
        <family val="3"/>
        <charset val="128"/>
      </rPr>
      <t>（既卒）求人と中途求人について入力してください。
・</t>
    </r>
    <r>
      <rPr>
        <b/>
        <u val="double"/>
        <sz val="12"/>
        <color rgb="FFFF0000"/>
        <rFont val="游ゴシック"/>
        <family val="3"/>
        <charset val="128"/>
      </rPr>
      <t>「ワクサポかがわ」に掲載の求人を入力してください。</t>
    </r>
    <r>
      <rPr>
        <b/>
        <sz val="12"/>
        <color rgb="FFFF0000"/>
        <rFont val="游ゴシック"/>
        <family val="3"/>
        <charset val="128"/>
      </rPr>
      <t xml:space="preserve">
・「ワクサポかがわ」に登録の求人内容に変更がある場合は、変更後の登録内容を入力するとともに、
　ワークサポートかがわの企業コーディネーター（TEL：087-802-4701）までご連絡ください。
・求人がない場合は、上部のPR情報のみを入力してください。</t>
    </r>
    <rPh sb="1" eb="5">
      <t>チュウイジコウ</t>
    </rPh>
    <rPh sb="12" eb="13">
      <t>ネン</t>
    </rPh>
    <rPh sb="14" eb="15">
      <t>ガツ</t>
    </rPh>
    <rPh sb="15" eb="16">
      <t>ソツ</t>
    </rPh>
    <rPh sb="16" eb="18">
      <t>シンソツ</t>
    </rPh>
    <rPh sb="19" eb="21">
      <t>キソツ</t>
    </rPh>
    <rPh sb="22" eb="24">
      <t>キュウジン</t>
    </rPh>
    <rPh sb="27" eb="29">
      <t>キュウジン</t>
    </rPh>
    <rPh sb="33" eb="35">
      <t>ニュウリョク</t>
    </rPh>
    <rPh sb="54" eb="56">
      <t>ケイサイ</t>
    </rPh>
    <rPh sb="57" eb="59">
      <t>キュウジン</t>
    </rPh>
    <rPh sb="60" eb="62">
      <t>ニュウリョク</t>
    </rPh>
    <rPh sb="81" eb="83">
      <t>トウロク</t>
    </rPh>
    <rPh sb="84" eb="88">
      <t>キュウジンナイヨウ</t>
    </rPh>
    <rPh sb="89" eb="91">
      <t>ヘンコウ</t>
    </rPh>
    <rPh sb="94" eb="96">
      <t>バアイ</t>
    </rPh>
    <rPh sb="98" eb="101">
      <t>ヘンコウゴ</t>
    </rPh>
    <rPh sb="102" eb="106">
      <t>トウロクナイヨウ</t>
    </rPh>
    <rPh sb="107" eb="109">
      <t>ニュウリョク</t>
    </rPh>
    <rPh sb="129" eb="131">
      <t>キギョウ</t>
    </rPh>
    <rPh sb="160" eb="162">
      <t>レンラク</t>
    </rPh>
    <rPh sb="169" eb="171">
      <t>キュウジン</t>
    </rPh>
    <rPh sb="174" eb="176">
      <t>バアイ</t>
    </rPh>
    <rPh sb="178" eb="180">
      <t>ジョウブ</t>
    </rPh>
    <rPh sb="183" eb="185">
      <t>ジョウホウ</t>
    </rPh>
    <rPh sb="188" eb="190">
      <t>ニュウリョク</t>
    </rPh>
    <phoneticPr fontId="1"/>
  </si>
  <si>
    <t>ユースエール認定</t>
    <phoneticPr fontId="1"/>
  </si>
  <si>
    <t>もにす認定</t>
    <rPh sb="3" eb="5">
      <t>ニンテイ</t>
    </rPh>
    <phoneticPr fontId="1"/>
  </si>
  <si>
    <t>くるみん認定</t>
    <phoneticPr fontId="1"/>
  </si>
  <si>
    <t>えるぼし認定</t>
    <rPh sb="4" eb="6">
      <t>ニンテイ</t>
    </rPh>
    <phoneticPr fontId="1"/>
  </si>
  <si>
    <t>留学生の採用実績</t>
    <rPh sb="0" eb="3">
      <t>リュウガクセイ</t>
    </rPh>
    <rPh sb="4" eb="8">
      <t>サイヨウジッセキ</t>
    </rPh>
    <phoneticPr fontId="1"/>
  </si>
  <si>
    <t>留学生採用実績</t>
    <rPh sb="0" eb="3">
      <t>リュウガクセイ</t>
    </rPh>
    <rPh sb="3" eb="7">
      <t>サイヨウジッセキ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</si>
</sst>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0000"/>
    <numFmt numFmtId="178" formatCode="000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2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2"/>
      <color theme="0"/>
      <name val="游ゴシック"/>
      <family val="3"/>
      <charset val="128"/>
    </font>
    <font>
      <sz val="12"/>
      <color theme="0" tint="-0.34998626667073579"/>
      <name val="游ゴシック"/>
      <family val="3"/>
      <charset val="128"/>
    </font>
    <font>
      <sz val="12"/>
      <color rgb="FF0070C0"/>
      <name val="游ゴシック"/>
      <family val="3"/>
      <charset val="128"/>
    </font>
    <font>
      <b/>
      <u/>
      <sz val="12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u val="double"/>
      <sz val="12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center" vertical="center" shrinkToFit="1"/>
    </xf>
    <xf numFmtId="178" fontId="8" fillId="0" borderId="18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2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shrinkToFit="1"/>
    </xf>
    <xf numFmtId="17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177" fontId="15" fillId="0" borderId="17" xfId="0" applyNumberFormat="1" applyFont="1" applyBorder="1" applyAlignment="1">
      <alignment horizontal="center" vertical="center" shrinkToFit="1"/>
    </xf>
    <xf numFmtId="178" fontId="15" fillId="0" borderId="18" xfId="0" applyNumberFormat="1" applyFont="1" applyBorder="1" applyAlignment="1">
      <alignment horizontal="center"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4" xfId="0" applyFont="1" applyBorder="1" applyAlignment="1">
      <alignment vertical="center" wrapText="1"/>
    </xf>
    <xf numFmtId="0" fontId="11" fillId="0" borderId="0" xfId="0" applyFont="1">
      <alignment vertical="center"/>
    </xf>
    <xf numFmtId="0" fontId="8" fillId="0" borderId="8" xfId="0" applyFont="1" applyBorder="1">
      <alignment vertical="center"/>
    </xf>
    <xf numFmtId="0" fontId="11" fillId="0" borderId="3" xfId="0" applyFont="1" applyBorder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3" borderId="10" xfId="0" applyFont="1" applyFill="1" applyBorder="1" applyAlignment="1">
      <alignment horizontal="center" vertical="center" wrapText="1" shrinkToFit="1"/>
    </xf>
    <xf numFmtId="0" fontId="8" fillId="3" borderId="12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 indent="5"/>
    </xf>
    <xf numFmtId="0" fontId="10" fillId="0" borderId="0" xfId="0" applyFont="1" applyAlignment="1">
      <alignment horizontal="left" vertical="center" indent="5"/>
    </xf>
    <xf numFmtId="0" fontId="10" fillId="0" borderId="11" xfId="0" applyFont="1" applyBorder="1" applyAlignment="1">
      <alignment horizontal="left" vertical="center" indent="5"/>
    </xf>
    <xf numFmtId="0" fontId="8" fillId="0" borderId="1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2" borderId="22" xfId="0" applyFont="1" applyFill="1" applyBorder="1" applyAlignment="1">
      <alignment horizontal="center" vertical="center" wrapText="1" shrinkToFit="1"/>
    </xf>
    <xf numFmtId="0" fontId="8" fillId="2" borderId="2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6">
    <cellStyle name="ハイパーリンク 2" xfId="5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4" xr:uid="{00000000-0005-0000-0000-000005000000}"/>
  </cellStyles>
  <dxfs count="9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CCCC"/>
      <color rgb="FFFFFFCC"/>
      <color rgb="FFFFCCFF"/>
      <color rgb="FFCC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</sheetPr>
  <dimension ref="A1:BF33"/>
  <sheetViews>
    <sheetView tabSelected="1" view="pageBreakPreview" topLeftCell="A15" zoomScale="80" zoomScaleNormal="70" zoomScaleSheetLayoutView="80" workbookViewId="0">
      <selection activeCell="H25" sqref="H25:I25"/>
    </sheetView>
  </sheetViews>
  <sheetFormatPr defaultRowHeight="45" customHeight="1" x14ac:dyDescent="0.15"/>
  <cols>
    <col min="1" max="1" width="3.625" style="1" customWidth="1"/>
    <col min="2" max="2" width="5.625" style="1" customWidth="1"/>
    <col min="3" max="3" width="3.625" style="1" customWidth="1"/>
    <col min="4" max="4" width="8.625" style="1" customWidth="1"/>
    <col min="5" max="5" width="3.625" style="1" customWidth="1"/>
    <col min="6" max="6" width="4.625" style="1" customWidth="1"/>
    <col min="7" max="7" width="6.625" style="1" customWidth="1"/>
    <col min="8" max="8" width="16.625" style="1" customWidth="1"/>
    <col min="9" max="9" width="4.75" style="1" customWidth="1"/>
    <col min="10" max="10" width="24.625" style="1" customWidth="1"/>
    <col min="11" max="11" width="20.625" style="1" customWidth="1"/>
    <col min="12" max="21" width="8.625" style="1" customWidth="1"/>
    <col min="22" max="22" width="18.625" style="1" customWidth="1"/>
    <col min="23" max="23" width="18.625" style="1" hidden="1" customWidth="1"/>
    <col min="24" max="25" width="5.625" style="1" hidden="1" customWidth="1"/>
    <col min="26" max="26" width="5.625" style="1" customWidth="1"/>
    <col min="27" max="16384" width="9" style="1"/>
  </cols>
  <sheetData>
    <row r="1" spans="1:58" ht="45" customHeight="1" x14ac:dyDescent="0.15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BF1" s="1">
        <v>34</v>
      </c>
    </row>
    <row r="2" spans="1:58" s="2" customFormat="1" ht="60" customHeight="1" x14ac:dyDescent="0.15">
      <c r="A2" s="91" t="s">
        <v>70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58" s="2" customFormat="1" ht="60" customHeight="1" x14ac:dyDescent="0.1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58" s="2" customFormat="1" ht="60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2"/>
    </row>
    <row r="5" spans="1:58" s="2" customFormat="1" ht="45" customHeight="1" x14ac:dyDescent="0.15">
      <c r="A5" s="52" t="s">
        <v>21</v>
      </c>
      <c r="B5" s="53"/>
      <c r="C5" s="53"/>
      <c r="D5" s="53"/>
      <c r="E5" s="54"/>
      <c r="F5" s="101"/>
      <c r="G5" s="101"/>
      <c r="H5" s="101"/>
      <c r="I5" s="101"/>
      <c r="J5" s="101"/>
      <c r="K5" s="14" t="str">
        <f>IF(F5="","*","")</f>
        <v>*</v>
      </c>
      <c r="L5" s="52" t="s">
        <v>22</v>
      </c>
      <c r="M5" s="53"/>
      <c r="N5" s="54"/>
      <c r="O5" s="63"/>
      <c r="P5" s="64"/>
      <c r="Q5" s="64"/>
      <c r="R5" s="64"/>
      <c r="S5" s="64"/>
      <c r="T5" s="64"/>
      <c r="U5" s="65"/>
      <c r="V5" s="13" t="str">
        <f>IF(O5="","*","")</f>
        <v>*</v>
      </c>
      <c r="W5" s="27" t="str">
        <f>IF(MID(F6,4,1)="県",LEFT(F6,4),LEFT(F6,3))</f>
        <v/>
      </c>
    </row>
    <row r="6" spans="1:58" s="2" customFormat="1" ht="45" customHeight="1" x14ac:dyDescent="0.15">
      <c r="A6" s="52" t="s">
        <v>38</v>
      </c>
      <c r="B6" s="53"/>
      <c r="C6" s="53"/>
      <c r="D6" s="53"/>
      <c r="E6" s="54"/>
      <c r="F6" s="63"/>
      <c r="G6" s="64"/>
      <c r="H6" s="64"/>
      <c r="I6" s="64"/>
      <c r="J6" s="65"/>
      <c r="K6" s="14" t="str">
        <f>IF(F6="","*","")</f>
        <v>*</v>
      </c>
      <c r="L6" s="52" t="s">
        <v>39</v>
      </c>
      <c r="M6" s="53"/>
      <c r="N6" s="54"/>
      <c r="O6" s="63"/>
      <c r="P6" s="64"/>
      <c r="Q6" s="64"/>
      <c r="R6" s="64"/>
      <c r="S6" s="64"/>
      <c r="T6" s="64"/>
      <c r="U6" s="65"/>
      <c r="V6" s="13" t="str">
        <f>IF(O6="","*","")</f>
        <v>*</v>
      </c>
      <c r="W6" s="27" t="b">
        <f>IF(AND(COUNTIF(F6,"*県*"),COUNTIF(F6,"*市*")),MID(F6,FIND("県",F6,1)+1,FIND("市",F6,1)-FIND("県",F6,1)),IF(AND(COUNTIF(F6,"*府*"),COUNTIF(F6,"*市*")),MID(F6,FIND("府",F6,1)+1,FIND("市",F6,1)-FIND("府",F6,1)),IF(AND(COUNTIF(F6,"*都*"),COUNTIF(F6,"*区*")),MID(F6,FIND("都",F6,1)+1,FIND("区",F6,1)-FIND("都",F6,1)),IF(AND(COUNTIF(F6,"*県*"),COUNTIF(F6,"*郡*")),MID(F6,FIND("県",F6,1)+1,FIND("郡",F6,1)-FIND("県",F6,1))))))</f>
        <v>0</v>
      </c>
    </row>
    <row r="7" spans="1:58" s="2" customFormat="1" ht="45" customHeight="1" x14ac:dyDescent="0.15">
      <c r="A7" s="52" t="s">
        <v>23</v>
      </c>
      <c r="B7" s="53"/>
      <c r="C7" s="53"/>
      <c r="D7" s="53"/>
      <c r="E7" s="54"/>
      <c r="F7" s="12" t="s">
        <v>34</v>
      </c>
      <c r="G7" s="67"/>
      <c r="H7" s="46"/>
      <c r="I7" s="25" t="s">
        <v>35</v>
      </c>
      <c r="J7" s="24"/>
      <c r="K7" s="14" t="str">
        <f>IF(OR(G7="",J7=""),"*","")</f>
        <v>*</v>
      </c>
      <c r="L7" s="52" t="s">
        <v>24</v>
      </c>
      <c r="M7" s="53"/>
      <c r="N7" s="54"/>
      <c r="O7" s="45"/>
      <c r="P7" s="46"/>
      <c r="Q7" s="46"/>
      <c r="R7" s="29" t="s">
        <v>61</v>
      </c>
      <c r="S7" s="46"/>
      <c r="T7" s="46"/>
      <c r="U7" s="66"/>
      <c r="V7" s="13" t="str">
        <f>IF(OR(O7="",T7=""),"*","")</f>
        <v>*</v>
      </c>
      <c r="W7" s="27" t="b">
        <f>IF(AND(COUNTIF(F6,"*市*"),COUNTIF(F6,"*町*")),MID(F6,FIND("市",F6,1)+1,FIND("町",F6,1)-(FIND("市",F6,1))),IF(AND(COUNTIF(F6,"*郡*"),COUNTIF(F6,"*町*")),MID(F6,FIND("郡",F6,1)+1,FIND("町",F6,1)-(FIND("郡",F6,1)))))</f>
        <v>0</v>
      </c>
    </row>
    <row r="8" spans="1:58" s="2" customFormat="1" ht="45" customHeight="1" x14ac:dyDescent="0.15">
      <c r="A8" s="45" t="s">
        <v>30</v>
      </c>
      <c r="B8" s="53"/>
      <c r="C8" s="53"/>
      <c r="D8" s="53"/>
      <c r="E8" s="54"/>
      <c r="F8" s="52" t="s">
        <v>33</v>
      </c>
      <c r="G8" s="53"/>
      <c r="H8" s="46"/>
      <c r="I8" s="46"/>
      <c r="J8" s="66"/>
      <c r="K8" s="13" t="str">
        <f>IF(H8="","*","")</f>
        <v>*</v>
      </c>
      <c r="L8" s="102"/>
      <c r="M8" s="103"/>
      <c r="N8" s="103"/>
      <c r="O8" s="103"/>
      <c r="P8" s="104"/>
      <c r="Q8" s="105"/>
      <c r="R8" s="106"/>
      <c r="S8" s="106"/>
      <c r="T8" s="106"/>
      <c r="U8" s="107"/>
      <c r="V8" s="39"/>
      <c r="W8" s="27" t="str">
        <f>IF(W5="香川県",W6&amp;W7,W5&amp;W6)</f>
        <v>FALSE</v>
      </c>
    </row>
    <row r="9" spans="1:58" s="2" customFormat="1" ht="45" customHeight="1" x14ac:dyDescent="0.15">
      <c r="A9" s="45" t="s">
        <v>65</v>
      </c>
      <c r="B9" s="46"/>
      <c r="C9" s="46"/>
      <c r="D9" s="46"/>
      <c r="E9" s="46"/>
      <c r="F9" s="46"/>
      <c r="G9" s="46"/>
      <c r="H9" s="46"/>
      <c r="I9" s="47"/>
      <c r="J9" s="48"/>
      <c r="K9" s="13" t="str">
        <f>IF(I9="","*","")</f>
        <v>*</v>
      </c>
      <c r="L9" s="50"/>
      <c r="M9" s="108"/>
      <c r="N9" s="108"/>
      <c r="O9" s="108"/>
      <c r="P9" s="108"/>
      <c r="Q9" s="109"/>
      <c r="R9" s="109"/>
      <c r="S9" s="109"/>
      <c r="T9" s="109"/>
      <c r="U9" s="109"/>
      <c r="V9" s="39"/>
      <c r="W9" s="27"/>
    </row>
    <row r="10" spans="1:58" s="2" customFormat="1" ht="45" customHeight="1" x14ac:dyDescent="0.15">
      <c r="A10" s="45" t="s">
        <v>25</v>
      </c>
      <c r="B10" s="46"/>
      <c r="C10" s="46"/>
      <c r="D10" s="46"/>
      <c r="E10" s="66"/>
      <c r="F10" s="45" t="s">
        <v>71</v>
      </c>
      <c r="G10" s="46"/>
      <c r="H10" s="46"/>
      <c r="I10" s="66"/>
      <c r="J10" s="11"/>
      <c r="K10" s="12" t="s">
        <v>72</v>
      </c>
      <c r="L10" s="52"/>
      <c r="M10" s="53"/>
      <c r="N10" s="52" t="s">
        <v>73</v>
      </c>
      <c r="O10" s="54"/>
      <c r="P10" s="52"/>
      <c r="Q10" s="53"/>
      <c r="R10" s="52" t="s">
        <v>74</v>
      </c>
      <c r="S10" s="54"/>
      <c r="T10" s="52"/>
      <c r="U10" s="54"/>
      <c r="V10" s="13" t="str">
        <f>IF(OR(J10="",L10="",P10="",T10=""),"*","")</f>
        <v>*</v>
      </c>
    </row>
    <row r="11" spans="1:58" s="2" customFormat="1" ht="45" customHeight="1" x14ac:dyDescent="0.15">
      <c r="A11" s="49" t="s">
        <v>69</v>
      </c>
      <c r="B11" s="50"/>
      <c r="C11" s="50"/>
      <c r="D11" s="50"/>
      <c r="E11" s="51"/>
      <c r="F11" s="52" t="s">
        <v>63</v>
      </c>
      <c r="G11" s="53"/>
      <c r="H11" s="53"/>
      <c r="I11" s="54"/>
      <c r="J11" s="44"/>
      <c r="K11" s="52" t="s">
        <v>64</v>
      </c>
      <c r="L11" s="54"/>
      <c r="M11" s="52"/>
      <c r="N11" s="53"/>
      <c r="O11" s="54"/>
      <c r="P11" s="41" t="str">
        <f>IF(OR(J11="",M11=""),"*","")</f>
        <v>*</v>
      </c>
      <c r="Q11" s="40"/>
      <c r="R11" s="40"/>
      <c r="S11" s="40"/>
      <c r="T11" s="40"/>
      <c r="U11" s="40"/>
      <c r="V11" s="39"/>
    </row>
    <row r="12" spans="1:58" s="2" customFormat="1" ht="45" customHeight="1" x14ac:dyDescent="0.15">
      <c r="A12" s="52" t="s">
        <v>75</v>
      </c>
      <c r="B12" s="53"/>
      <c r="C12" s="53"/>
      <c r="D12" s="53"/>
      <c r="E12" s="54"/>
      <c r="F12" s="45"/>
      <c r="G12" s="46"/>
      <c r="H12" s="46"/>
      <c r="I12" s="66"/>
      <c r="J12" s="41" t="str">
        <f>IF(F12="","*","")</f>
        <v>*</v>
      </c>
      <c r="K12" s="5"/>
      <c r="L12" s="40"/>
      <c r="M12" s="40"/>
      <c r="N12" s="40"/>
      <c r="O12" s="5"/>
      <c r="P12" s="42"/>
      <c r="Q12" s="42"/>
      <c r="R12" s="42"/>
      <c r="S12" s="42"/>
      <c r="T12" s="42"/>
      <c r="U12" s="42"/>
      <c r="V12" s="6"/>
      <c r="W12" s="27" t="str">
        <f>IF(MID(F14,4,1)="県",LEFT(F14,4),LEFT(F14,3))</f>
        <v/>
      </c>
    </row>
    <row r="13" spans="1:58" s="2" customFormat="1" ht="45" customHeight="1" x14ac:dyDescent="0.15">
      <c r="A13" s="26"/>
      <c r="B13" s="26"/>
      <c r="C13" s="26"/>
      <c r="D13" s="26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6"/>
    </row>
    <row r="14" spans="1:58" s="2" customFormat="1" ht="45" customHeight="1" x14ac:dyDescent="0.15">
      <c r="A14" s="88" t="s">
        <v>0</v>
      </c>
      <c r="B14" s="68" t="s">
        <v>17</v>
      </c>
      <c r="C14" s="95"/>
      <c r="D14" s="95"/>
      <c r="E14" s="95"/>
      <c r="F14" s="95"/>
      <c r="G14" s="69"/>
      <c r="H14" s="68" t="s">
        <v>4</v>
      </c>
      <c r="I14" s="69"/>
      <c r="J14" s="82" t="s">
        <v>18</v>
      </c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4" t="s">
        <v>5</v>
      </c>
    </row>
    <row r="15" spans="1:58" s="2" customFormat="1" ht="45" customHeight="1" x14ac:dyDescent="0.15">
      <c r="A15" s="89"/>
      <c r="B15" s="70"/>
      <c r="C15" s="96"/>
      <c r="D15" s="96"/>
      <c r="E15" s="96"/>
      <c r="F15" s="96"/>
      <c r="G15" s="71"/>
      <c r="H15" s="70"/>
      <c r="I15" s="71"/>
      <c r="J15" s="87" t="s">
        <v>1</v>
      </c>
      <c r="K15" s="68" t="s">
        <v>9</v>
      </c>
      <c r="L15" s="98" t="s">
        <v>56</v>
      </c>
      <c r="M15" s="99"/>
      <c r="N15" s="99"/>
      <c r="O15" s="99"/>
      <c r="P15" s="99"/>
      <c r="Q15" s="100"/>
      <c r="R15" s="57" t="s">
        <v>57</v>
      </c>
      <c r="S15" s="58"/>
      <c r="T15" s="59"/>
      <c r="U15" s="88" t="s">
        <v>2</v>
      </c>
      <c r="V15" s="85"/>
    </row>
    <row r="16" spans="1:58" s="2" customFormat="1" ht="45" customHeight="1" x14ac:dyDescent="0.15">
      <c r="A16" s="90"/>
      <c r="B16" s="72"/>
      <c r="C16" s="97"/>
      <c r="D16" s="97"/>
      <c r="E16" s="97"/>
      <c r="F16" s="97"/>
      <c r="G16" s="73"/>
      <c r="H16" s="72"/>
      <c r="I16" s="73"/>
      <c r="J16" s="87"/>
      <c r="K16" s="94"/>
      <c r="L16" s="21" t="s">
        <v>11</v>
      </c>
      <c r="M16" s="22" t="s">
        <v>12</v>
      </c>
      <c r="N16" s="22" t="s">
        <v>13</v>
      </c>
      <c r="O16" s="22" t="s">
        <v>14</v>
      </c>
      <c r="P16" s="22" t="s">
        <v>15</v>
      </c>
      <c r="Q16" s="23" t="s">
        <v>16</v>
      </c>
      <c r="R16" s="60"/>
      <c r="S16" s="61"/>
      <c r="T16" s="62"/>
      <c r="U16" s="90"/>
      <c r="V16" s="86"/>
    </row>
    <row r="17" spans="1:26" s="2" customFormat="1" ht="45" customHeight="1" x14ac:dyDescent="0.15">
      <c r="A17" s="30" t="s">
        <v>20</v>
      </c>
      <c r="B17" s="31">
        <v>99</v>
      </c>
      <c r="C17" s="32" t="s">
        <v>36</v>
      </c>
      <c r="D17" s="33">
        <v>99</v>
      </c>
      <c r="E17" s="32" t="s">
        <v>37</v>
      </c>
      <c r="F17" s="32" t="s">
        <v>19</v>
      </c>
      <c r="G17" s="34">
        <v>1</v>
      </c>
      <c r="H17" s="55" t="s">
        <v>6</v>
      </c>
      <c r="I17" s="56"/>
      <c r="J17" s="35" t="s">
        <v>3</v>
      </c>
      <c r="K17" s="30" t="s">
        <v>10</v>
      </c>
      <c r="L17" s="36" t="s">
        <v>29</v>
      </c>
      <c r="M17" s="32" t="s">
        <v>29</v>
      </c>
      <c r="N17" s="32" t="s">
        <v>29</v>
      </c>
      <c r="O17" s="32"/>
      <c r="P17" s="32"/>
      <c r="Q17" s="37"/>
      <c r="R17" s="74"/>
      <c r="S17" s="75"/>
      <c r="T17" s="76"/>
      <c r="U17" s="30">
        <v>1</v>
      </c>
      <c r="V17" s="38" t="s">
        <v>26</v>
      </c>
    </row>
    <row r="18" spans="1:26" s="2" customFormat="1" ht="45" customHeight="1" x14ac:dyDescent="0.15">
      <c r="A18" s="30" t="s">
        <v>20</v>
      </c>
      <c r="B18" s="31">
        <v>99</v>
      </c>
      <c r="C18" s="32" t="s">
        <v>36</v>
      </c>
      <c r="D18" s="33">
        <v>99</v>
      </c>
      <c r="E18" s="32" t="s">
        <v>36</v>
      </c>
      <c r="F18" s="32" t="s">
        <v>28</v>
      </c>
      <c r="G18" s="34">
        <v>2</v>
      </c>
      <c r="H18" s="55" t="s">
        <v>7</v>
      </c>
      <c r="I18" s="56"/>
      <c r="J18" s="35" t="s">
        <v>8</v>
      </c>
      <c r="K18" s="30" t="s">
        <v>27</v>
      </c>
      <c r="L18" s="36"/>
      <c r="M18" s="32"/>
      <c r="N18" s="32"/>
      <c r="O18" s="32"/>
      <c r="P18" s="32"/>
      <c r="Q18" s="37"/>
      <c r="R18" s="74" t="s">
        <v>32</v>
      </c>
      <c r="S18" s="75"/>
      <c r="T18" s="76"/>
      <c r="U18" s="30">
        <v>1</v>
      </c>
      <c r="V18" s="38" t="s">
        <v>31</v>
      </c>
    </row>
    <row r="19" spans="1:26" s="2" customFormat="1" ht="45" customHeight="1" x14ac:dyDescent="0.15">
      <c r="A19" s="11">
        <v>1</v>
      </c>
      <c r="B19" s="7"/>
      <c r="C19" s="8" t="s">
        <v>36</v>
      </c>
      <c r="D19" s="9"/>
      <c r="E19" s="8" t="s">
        <v>36</v>
      </c>
      <c r="F19" s="8"/>
      <c r="G19" s="10"/>
      <c r="H19" s="79"/>
      <c r="I19" s="80"/>
      <c r="J19" s="18"/>
      <c r="K19" s="3"/>
      <c r="L19" s="15"/>
      <c r="M19" s="8"/>
      <c r="N19" s="8"/>
      <c r="O19" s="8"/>
      <c r="P19" s="8"/>
      <c r="Q19" s="16"/>
      <c r="R19" s="110"/>
      <c r="S19" s="111"/>
      <c r="T19" s="112"/>
      <c r="U19" s="3"/>
      <c r="V19" s="19"/>
      <c r="W19" s="28" t="str">
        <f>REPT("0",2-LEN(B19))&amp;B19&amp;C19&amp;REPT("0",4-LEN(D19))&amp;D19&amp;E19&amp;F19&amp;REPT("0",3-LEN(G19))&amp;G19</f>
        <v>00-0000-000</v>
      </c>
    </row>
    <row r="20" spans="1:26" s="2" customFormat="1" ht="45" customHeight="1" x14ac:dyDescent="0.15">
      <c r="A20" s="11">
        <v>2</v>
      </c>
      <c r="B20" s="7"/>
      <c r="C20" s="8" t="s">
        <v>36</v>
      </c>
      <c r="D20" s="9"/>
      <c r="E20" s="8" t="s">
        <v>36</v>
      </c>
      <c r="F20" s="8"/>
      <c r="G20" s="10"/>
      <c r="H20" s="79"/>
      <c r="I20" s="80"/>
      <c r="J20" s="17"/>
      <c r="K20" s="3"/>
      <c r="L20" s="15"/>
      <c r="M20" s="8"/>
      <c r="N20" s="8"/>
      <c r="O20" s="8"/>
      <c r="P20" s="8"/>
      <c r="Q20" s="16"/>
      <c r="R20" s="110"/>
      <c r="S20" s="111"/>
      <c r="T20" s="112"/>
      <c r="U20" s="3"/>
      <c r="V20" s="19"/>
      <c r="W20" s="28" t="str">
        <f>REPT("0",2-LEN(B20))&amp;B20&amp;C20&amp;REPT("0",4-LEN(D20))&amp;D20&amp;E20&amp;F20&amp;REPT("0",3-LEN(G20))&amp;G20</f>
        <v>00-0000-000</v>
      </c>
    </row>
    <row r="21" spans="1:26" s="2" customFormat="1" ht="45" customHeight="1" x14ac:dyDescent="0.15">
      <c r="A21" s="11">
        <v>3</v>
      </c>
      <c r="B21" s="7"/>
      <c r="C21" s="8" t="s">
        <v>36</v>
      </c>
      <c r="D21" s="9"/>
      <c r="E21" s="8" t="s">
        <v>36</v>
      </c>
      <c r="F21" s="8"/>
      <c r="G21" s="10"/>
      <c r="H21" s="79"/>
      <c r="I21" s="80"/>
      <c r="J21" s="18"/>
      <c r="K21" s="3"/>
      <c r="L21" s="15"/>
      <c r="M21" s="8"/>
      <c r="N21" s="8"/>
      <c r="O21" s="8"/>
      <c r="P21" s="8"/>
      <c r="Q21" s="16"/>
      <c r="R21" s="110"/>
      <c r="S21" s="111"/>
      <c r="T21" s="112"/>
      <c r="U21" s="3"/>
      <c r="V21" s="19"/>
      <c r="W21" s="28" t="str">
        <f t="shared" ref="W21:W33" si="0">REPT("0",2-LEN(B21))&amp;B21&amp;C21&amp;REPT("0",4-LEN(D21))&amp;D21&amp;E21&amp;F21&amp;REPT("0",3-LEN(G21))&amp;G21</f>
        <v>00-0000-000</v>
      </c>
    </row>
    <row r="22" spans="1:26" s="2" customFormat="1" ht="45" customHeight="1" x14ac:dyDescent="0.15">
      <c r="A22" s="11">
        <v>4</v>
      </c>
      <c r="B22" s="7"/>
      <c r="C22" s="8" t="s">
        <v>36</v>
      </c>
      <c r="D22" s="9"/>
      <c r="E22" s="8" t="s">
        <v>36</v>
      </c>
      <c r="F22" s="8"/>
      <c r="G22" s="10"/>
      <c r="H22" s="77"/>
      <c r="I22" s="78"/>
      <c r="J22" s="20"/>
      <c r="K22" s="3"/>
      <c r="L22" s="15"/>
      <c r="M22" s="8"/>
      <c r="N22" s="8"/>
      <c r="O22" s="8"/>
      <c r="P22" s="8"/>
      <c r="Q22" s="16"/>
      <c r="R22" s="110"/>
      <c r="S22" s="111"/>
      <c r="T22" s="112"/>
      <c r="U22" s="3"/>
      <c r="V22" s="19"/>
      <c r="W22" s="28" t="str">
        <f t="shared" si="0"/>
        <v>00-0000-000</v>
      </c>
    </row>
    <row r="23" spans="1:26" s="2" customFormat="1" ht="45" customHeight="1" x14ac:dyDescent="0.15">
      <c r="A23" s="11">
        <v>5</v>
      </c>
      <c r="B23" s="7"/>
      <c r="C23" s="8" t="s">
        <v>36</v>
      </c>
      <c r="D23" s="9"/>
      <c r="E23" s="8" t="s">
        <v>36</v>
      </c>
      <c r="F23" s="8"/>
      <c r="G23" s="10"/>
      <c r="H23" s="77"/>
      <c r="I23" s="78"/>
      <c r="J23" s="20"/>
      <c r="K23" s="3"/>
      <c r="L23" s="15"/>
      <c r="M23" s="8"/>
      <c r="N23" s="8"/>
      <c r="O23" s="8"/>
      <c r="P23" s="8"/>
      <c r="Q23" s="16"/>
      <c r="R23" s="110"/>
      <c r="S23" s="111"/>
      <c r="T23" s="112"/>
      <c r="U23" s="3"/>
      <c r="V23" s="19"/>
      <c r="W23" s="28" t="str">
        <f t="shared" si="0"/>
        <v>00-0000-000</v>
      </c>
    </row>
    <row r="24" spans="1:26" s="2" customFormat="1" ht="45" customHeight="1" x14ac:dyDescent="0.15">
      <c r="A24" s="11">
        <v>6</v>
      </c>
      <c r="B24" s="7"/>
      <c r="C24" s="8" t="s">
        <v>36</v>
      </c>
      <c r="D24" s="9"/>
      <c r="E24" s="8" t="s">
        <v>36</v>
      </c>
      <c r="F24" s="8"/>
      <c r="G24" s="10"/>
      <c r="H24" s="77"/>
      <c r="I24" s="78"/>
      <c r="J24" s="20"/>
      <c r="K24" s="3"/>
      <c r="L24" s="15"/>
      <c r="M24" s="8"/>
      <c r="N24" s="8"/>
      <c r="O24" s="8"/>
      <c r="P24" s="8"/>
      <c r="Q24" s="16"/>
      <c r="R24" s="110"/>
      <c r="S24" s="111"/>
      <c r="T24" s="112"/>
      <c r="U24" s="3"/>
      <c r="V24" s="19"/>
      <c r="W24" s="28" t="str">
        <f t="shared" si="0"/>
        <v>00-0000-000</v>
      </c>
    </row>
    <row r="25" spans="1:26" s="2" customFormat="1" ht="45" customHeight="1" x14ac:dyDescent="0.15">
      <c r="A25" s="11">
        <v>7</v>
      </c>
      <c r="B25" s="7"/>
      <c r="C25" s="8" t="s">
        <v>36</v>
      </c>
      <c r="D25" s="9"/>
      <c r="E25" s="8" t="s">
        <v>36</v>
      </c>
      <c r="F25" s="8"/>
      <c r="G25" s="10"/>
      <c r="H25" s="77"/>
      <c r="I25" s="78"/>
      <c r="J25" s="20"/>
      <c r="K25" s="3"/>
      <c r="L25" s="15"/>
      <c r="M25" s="8"/>
      <c r="N25" s="8"/>
      <c r="O25" s="8"/>
      <c r="P25" s="8"/>
      <c r="Q25" s="16"/>
      <c r="R25" s="110"/>
      <c r="S25" s="111"/>
      <c r="T25" s="112"/>
      <c r="U25" s="3"/>
      <c r="V25" s="19"/>
      <c r="W25" s="28" t="str">
        <f t="shared" si="0"/>
        <v>00-0000-000</v>
      </c>
    </row>
    <row r="26" spans="1:26" s="2" customFormat="1" ht="45" customHeight="1" x14ac:dyDescent="0.15">
      <c r="A26" s="11">
        <v>8</v>
      </c>
      <c r="B26" s="7"/>
      <c r="C26" s="8" t="s">
        <v>36</v>
      </c>
      <c r="D26" s="9"/>
      <c r="E26" s="8" t="s">
        <v>36</v>
      </c>
      <c r="F26" s="8"/>
      <c r="G26" s="10"/>
      <c r="H26" s="79"/>
      <c r="I26" s="80"/>
      <c r="J26" s="17"/>
      <c r="K26" s="3"/>
      <c r="L26" s="15"/>
      <c r="M26" s="8"/>
      <c r="N26" s="8"/>
      <c r="O26" s="8"/>
      <c r="P26" s="8"/>
      <c r="Q26" s="16"/>
      <c r="R26" s="110"/>
      <c r="S26" s="111"/>
      <c r="T26" s="112"/>
      <c r="U26" s="3"/>
      <c r="V26" s="19"/>
      <c r="W26" s="28" t="str">
        <f t="shared" si="0"/>
        <v>00-0000-000</v>
      </c>
    </row>
    <row r="27" spans="1:26" s="2" customFormat="1" ht="45" customHeight="1" x14ac:dyDescent="0.15">
      <c r="A27" s="11">
        <v>9</v>
      </c>
      <c r="B27" s="7"/>
      <c r="C27" s="8" t="s">
        <v>36</v>
      </c>
      <c r="D27" s="9"/>
      <c r="E27" s="8" t="s">
        <v>36</v>
      </c>
      <c r="F27" s="8"/>
      <c r="G27" s="10"/>
      <c r="H27" s="79"/>
      <c r="I27" s="80"/>
      <c r="J27" s="17"/>
      <c r="K27" s="3"/>
      <c r="L27" s="15"/>
      <c r="M27" s="8"/>
      <c r="N27" s="8"/>
      <c r="O27" s="8"/>
      <c r="P27" s="8"/>
      <c r="Q27" s="16"/>
      <c r="R27" s="110"/>
      <c r="S27" s="111"/>
      <c r="T27" s="112"/>
      <c r="U27" s="3"/>
      <c r="V27" s="19"/>
      <c r="W27" s="28" t="str">
        <f t="shared" si="0"/>
        <v>00-0000-000</v>
      </c>
    </row>
    <row r="28" spans="1:26" s="2" customFormat="1" ht="45" customHeight="1" x14ac:dyDescent="0.15">
      <c r="A28" s="11">
        <v>10</v>
      </c>
      <c r="B28" s="7"/>
      <c r="C28" s="8" t="s">
        <v>36</v>
      </c>
      <c r="D28" s="9"/>
      <c r="E28" s="8" t="s">
        <v>36</v>
      </c>
      <c r="F28" s="8"/>
      <c r="G28" s="10"/>
      <c r="H28" s="79"/>
      <c r="I28" s="80"/>
      <c r="J28" s="17"/>
      <c r="K28" s="3"/>
      <c r="L28" s="15"/>
      <c r="M28" s="8"/>
      <c r="N28" s="8"/>
      <c r="O28" s="8"/>
      <c r="P28" s="8"/>
      <c r="Q28" s="16"/>
      <c r="R28" s="110"/>
      <c r="S28" s="111"/>
      <c r="T28" s="112"/>
      <c r="U28" s="3"/>
      <c r="V28" s="19"/>
      <c r="W28" s="28" t="str">
        <f t="shared" si="0"/>
        <v>00-0000-000</v>
      </c>
      <c r="Z28" s="1"/>
    </row>
    <row r="29" spans="1:26" ht="45" customHeight="1" x14ac:dyDescent="0.15">
      <c r="A29" s="11">
        <v>11</v>
      </c>
      <c r="B29" s="7"/>
      <c r="C29" s="8" t="s">
        <v>36</v>
      </c>
      <c r="D29" s="9"/>
      <c r="E29" s="8" t="s">
        <v>36</v>
      </c>
      <c r="F29" s="8"/>
      <c r="G29" s="10"/>
      <c r="H29" s="79"/>
      <c r="I29" s="80"/>
      <c r="J29" s="17"/>
      <c r="K29" s="3"/>
      <c r="L29" s="15"/>
      <c r="M29" s="8"/>
      <c r="N29" s="8"/>
      <c r="O29" s="8"/>
      <c r="P29" s="8"/>
      <c r="Q29" s="16"/>
      <c r="R29" s="110"/>
      <c r="S29" s="111"/>
      <c r="T29" s="112"/>
      <c r="U29" s="3"/>
      <c r="V29" s="19"/>
      <c r="W29" s="28" t="str">
        <f t="shared" si="0"/>
        <v>00-0000-000</v>
      </c>
    </row>
    <row r="30" spans="1:26" ht="45" customHeight="1" x14ac:dyDescent="0.15">
      <c r="A30" s="11">
        <v>12</v>
      </c>
      <c r="B30" s="7"/>
      <c r="C30" s="8" t="s">
        <v>36</v>
      </c>
      <c r="D30" s="9"/>
      <c r="E30" s="8" t="s">
        <v>36</v>
      </c>
      <c r="F30" s="8"/>
      <c r="G30" s="10"/>
      <c r="H30" s="79"/>
      <c r="I30" s="80"/>
      <c r="J30" s="17"/>
      <c r="K30" s="3"/>
      <c r="L30" s="15"/>
      <c r="M30" s="8"/>
      <c r="N30" s="8"/>
      <c r="O30" s="8"/>
      <c r="P30" s="8"/>
      <c r="Q30" s="16"/>
      <c r="R30" s="110"/>
      <c r="S30" s="111"/>
      <c r="T30" s="112"/>
      <c r="U30" s="3"/>
      <c r="V30" s="19"/>
      <c r="W30" s="28" t="str">
        <f t="shared" si="0"/>
        <v>00-0000-000</v>
      </c>
    </row>
    <row r="31" spans="1:26" ht="45" customHeight="1" x14ac:dyDescent="0.15">
      <c r="A31" s="11">
        <v>13</v>
      </c>
      <c r="B31" s="7"/>
      <c r="C31" s="8" t="s">
        <v>36</v>
      </c>
      <c r="D31" s="9"/>
      <c r="E31" s="8" t="s">
        <v>36</v>
      </c>
      <c r="F31" s="8"/>
      <c r="G31" s="10"/>
      <c r="H31" s="79"/>
      <c r="I31" s="80"/>
      <c r="J31" s="17"/>
      <c r="K31" s="3"/>
      <c r="L31" s="15"/>
      <c r="M31" s="8"/>
      <c r="N31" s="8"/>
      <c r="O31" s="8"/>
      <c r="P31" s="8"/>
      <c r="Q31" s="16"/>
      <c r="R31" s="110"/>
      <c r="S31" s="111"/>
      <c r="T31" s="112"/>
      <c r="U31" s="3"/>
      <c r="V31" s="19"/>
      <c r="W31" s="28" t="str">
        <f t="shared" si="0"/>
        <v>00-0000-000</v>
      </c>
    </row>
    <row r="32" spans="1:26" ht="45" customHeight="1" x14ac:dyDescent="0.15">
      <c r="A32" s="11">
        <v>14</v>
      </c>
      <c r="B32" s="7"/>
      <c r="C32" s="8" t="s">
        <v>36</v>
      </c>
      <c r="D32" s="9"/>
      <c r="E32" s="8" t="s">
        <v>36</v>
      </c>
      <c r="F32" s="8"/>
      <c r="G32" s="10"/>
      <c r="H32" s="79"/>
      <c r="I32" s="80"/>
      <c r="J32" s="17"/>
      <c r="K32" s="3"/>
      <c r="L32" s="15"/>
      <c r="M32" s="8"/>
      <c r="N32" s="8"/>
      <c r="O32" s="8"/>
      <c r="P32" s="8"/>
      <c r="Q32" s="16"/>
      <c r="R32" s="110"/>
      <c r="S32" s="111"/>
      <c r="T32" s="112"/>
      <c r="U32" s="3"/>
      <c r="V32" s="19"/>
      <c r="W32" s="28" t="str">
        <f t="shared" si="0"/>
        <v>00-0000-000</v>
      </c>
    </row>
    <row r="33" spans="1:23" ht="45" customHeight="1" x14ac:dyDescent="0.15">
      <c r="A33" s="11">
        <v>15</v>
      </c>
      <c r="B33" s="7"/>
      <c r="C33" s="8" t="s">
        <v>36</v>
      </c>
      <c r="D33" s="9"/>
      <c r="E33" s="8" t="s">
        <v>36</v>
      </c>
      <c r="F33" s="8"/>
      <c r="G33" s="10"/>
      <c r="H33" s="79"/>
      <c r="I33" s="80"/>
      <c r="J33" s="17"/>
      <c r="K33" s="3"/>
      <c r="L33" s="15"/>
      <c r="M33" s="8"/>
      <c r="N33" s="8"/>
      <c r="O33" s="8"/>
      <c r="P33" s="8"/>
      <c r="Q33" s="16"/>
      <c r="R33" s="110"/>
      <c r="S33" s="111"/>
      <c r="T33" s="112"/>
      <c r="U33" s="3"/>
      <c r="V33" s="19"/>
      <c r="W33" s="28" t="str">
        <f t="shared" si="0"/>
        <v>00-0000-000</v>
      </c>
    </row>
  </sheetData>
  <mergeCells count="81">
    <mergeCell ref="R28:T28"/>
    <mergeCell ref="R27:T27"/>
    <mergeCell ref="R26:T26"/>
    <mergeCell ref="R25:T25"/>
    <mergeCell ref="R24:T24"/>
    <mergeCell ref="R23:T23"/>
    <mergeCell ref="R22:T22"/>
    <mergeCell ref="R21:T21"/>
    <mergeCell ref="R20:T20"/>
    <mergeCell ref="R19:T19"/>
    <mergeCell ref="H33:I33"/>
    <mergeCell ref="R33:T33"/>
    <mergeCell ref="H29:I29"/>
    <mergeCell ref="R29:T29"/>
    <mergeCell ref="H30:I30"/>
    <mergeCell ref="R30:T30"/>
    <mergeCell ref="H31:I31"/>
    <mergeCell ref="R31:T31"/>
    <mergeCell ref="H32:I32"/>
    <mergeCell ref="R32:T32"/>
    <mergeCell ref="O5:U5"/>
    <mergeCell ref="L8:P8"/>
    <mergeCell ref="Q8:U8"/>
    <mergeCell ref="L7:N7"/>
    <mergeCell ref="L9:P9"/>
    <mergeCell ref="Q9:U9"/>
    <mergeCell ref="A1:V1"/>
    <mergeCell ref="J14:U14"/>
    <mergeCell ref="V14:V16"/>
    <mergeCell ref="J15:J16"/>
    <mergeCell ref="A14:A16"/>
    <mergeCell ref="A2:V4"/>
    <mergeCell ref="K15:K16"/>
    <mergeCell ref="U15:U16"/>
    <mergeCell ref="A5:E5"/>
    <mergeCell ref="B14:G16"/>
    <mergeCell ref="L5:N5"/>
    <mergeCell ref="A8:E8"/>
    <mergeCell ref="A7:E7"/>
    <mergeCell ref="L15:Q15"/>
    <mergeCell ref="F5:J5"/>
    <mergeCell ref="K11:L11"/>
    <mergeCell ref="H28:I28"/>
    <mergeCell ref="H27:I27"/>
    <mergeCell ref="H26:I26"/>
    <mergeCell ref="H25:I25"/>
    <mergeCell ref="H24:I24"/>
    <mergeCell ref="H23:I23"/>
    <mergeCell ref="H22:I22"/>
    <mergeCell ref="H21:I21"/>
    <mergeCell ref="H20:I20"/>
    <mergeCell ref="H19:I19"/>
    <mergeCell ref="R17:T17"/>
    <mergeCell ref="R18:T18"/>
    <mergeCell ref="O7:Q7"/>
    <mergeCell ref="S7:U7"/>
    <mergeCell ref="F11:I11"/>
    <mergeCell ref="N10:O10"/>
    <mergeCell ref="P10:Q10"/>
    <mergeCell ref="R10:S10"/>
    <mergeCell ref="T10:U10"/>
    <mergeCell ref="F12:I12"/>
    <mergeCell ref="F10:I10"/>
    <mergeCell ref="L10:M10"/>
    <mergeCell ref="R15:T16"/>
    <mergeCell ref="A6:E6"/>
    <mergeCell ref="F6:J6"/>
    <mergeCell ref="L6:N6"/>
    <mergeCell ref="O6:U6"/>
    <mergeCell ref="F8:G8"/>
    <mergeCell ref="H8:J8"/>
    <mergeCell ref="G7:H7"/>
    <mergeCell ref="H14:I16"/>
    <mergeCell ref="A12:E12"/>
    <mergeCell ref="A10:E10"/>
    <mergeCell ref="A9:H9"/>
    <mergeCell ref="I9:J9"/>
    <mergeCell ref="A11:E11"/>
    <mergeCell ref="M11:O11"/>
    <mergeCell ref="H18:I18"/>
    <mergeCell ref="H17:I17"/>
  </mergeCells>
  <phoneticPr fontId="1"/>
  <conditionalFormatting sqref="B19:B33 D19:D33">
    <cfRule type="containsBlanks" dxfId="91" priority="90">
      <formula>LEN(TRIM(B19))=0</formula>
    </cfRule>
  </conditionalFormatting>
  <conditionalFormatting sqref="F12">
    <cfRule type="containsBlanks" dxfId="90" priority="1">
      <formula>LEN(TRIM(F12))=0</formula>
    </cfRule>
  </conditionalFormatting>
  <conditionalFormatting sqref="F17 K17">
    <cfRule type="expression" dxfId="89" priority="102">
      <formula>OR(AND($F$17="a",$K$17="一般"),AND($F$17="b",$K$17="新卒（既卒を含む）"),AND($F$17="b",$K$17="新卒（既卒を含まない）"))</formula>
    </cfRule>
  </conditionalFormatting>
  <conditionalFormatting sqref="F18 K18">
    <cfRule type="expression" dxfId="88" priority="99">
      <formula>OR(AND($F$18="a",$K$18="一般"),AND($F$18="b",$K$18="新卒（既卒を含む）"),AND($F$18="b",$K$18="新卒（既卒を含まない）"))</formula>
    </cfRule>
  </conditionalFormatting>
  <conditionalFormatting sqref="F19 K19">
    <cfRule type="expression" dxfId="87" priority="75">
      <formula>OR(AND($F$19="a",$K$19="一般"),AND($F$19="b",$K$19="新卒（既卒を含む）"),AND($F$19="b",$K$19="新卒（既卒を含まない）"))</formula>
    </cfRule>
  </conditionalFormatting>
  <conditionalFormatting sqref="F20 K20">
    <cfRule type="expression" dxfId="86" priority="83">
      <formula>OR(AND($F$20="a",$K$20="一般"),AND($F$20="b",$K$20="新卒（既卒を含む）"),AND($F$20="b",$K$20="新卒（既卒を含まない）"))</formula>
    </cfRule>
  </conditionalFormatting>
  <conditionalFormatting sqref="F21 K21">
    <cfRule type="expression" dxfId="85" priority="84">
      <formula>OR(AND($F$21="a",$K$21="一般"),AND($F$21="b",$K$21="新卒（既卒を含む）"),AND($F$21="b",$K$21="新卒（既卒を含まない）"))</formula>
    </cfRule>
  </conditionalFormatting>
  <conditionalFormatting sqref="F22 K22">
    <cfRule type="expression" dxfId="84" priority="82">
      <formula>OR(AND($F$22="a",$K$22="一般"),AND($F$22="b",$K$22="新卒（既卒を含む）"),AND($F$22="b",$K$22="新卒（既卒を含まない）"))</formula>
    </cfRule>
  </conditionalFormatting>
  <conditionalFormatting sqref="F23 K23">
    <cfRule type="expression" dxfId="83" priority="81">
      <formula>OR(AND($F$23="a",$K$23="一般"),AND($F$23="b",$K$23="新卒（既卒を含む）"),AND($F$23="b",$K$23="新卒（既卒を含まない）"))</formula>
    </cfRule>
  </conditionalFormatting>
  <conditionalFormatting sqref="F24 K24">
    <cfRule type="expression" dxfId="82" priority="80">
      <formula>OR(AND($F$24="a",$K$24="一般"),AND($F$24="b",$K$24="新卒（既卒を含む）"),AND($F$24="b",$K$24="新卒（既卒を含まない）"))</formula>
    </cfRule>
  </conditionalFormatting>
  <conditionalFormatting sqref="F25 K25">
    <cfRule type="expression" dxfId="81" priority="79">
      <formula>OR(AND($F$25="a",$K$25="一般"),AND($F$25="b",$K$25="新卒（既卒を含む）"),AND($F$25="b",$K$25="新卒（既卒を含まない）"))</formula>
    </cfRule>
  </conditionalFormatting>
  <conditionalFormatting sqref="F26 K26">
    <cfRule type="expression" dxfId="80" priority="77">
      <formula>OR(AND($F$26="a",$K$26="一般"),AND($F$26="b",$K$26="新卒（既卒を含む）"),AND($F$26="b",$K$26="新卒（既卒を含まない）"))</formula>
    </cfRule>
  </conditionalFormatting>
  <conditionalFormatting sqref="F27 K27">
    <cfRule type="expression" dxfId="79" priority="76">
      <formula>OR(AND($F$27="a",$K$27="一般"),AND($F$27="b",$K$27="新卒（既卒を含む）"),AND($F$27="b",$K$27="新卒（既卒を含まない）"))</formula>
    </cfRule>
  </conditionalFormatting>
  <conditionalFormatting sqref="F28 K28">
    <cfRule type="expression" dxfId="78" priority="74">
      <formula>OR(AND($F$28="a",$K$28="一般"),AND($F$28="b",$K$28="新卒（既卒を含む）"),AND($F$28="b",$K$28="新卒（既卒を含まない）"))</formula>
    </cfRule>
  </conditionalFormatting>
  <conditionalFormatting sqref="F29 K29">
    <cfRule type="expression" dxfId="77" priority="30">
      <formula>OR(AND($F$29="a",$K$29="一般"),AND($F$29="b",$K$29="新卒（既卒を含む）"),AND($F$29="b",$K$29="新卒（既卒を含まない）"))</formula>
    </cfRule>
  </conditionalFormatting>
  <conditionalFormatting sqref="F30 K30">
    <cfRule type="expression" dxfId="76" priority="29">
      <formula>OR(AND($F$30="a",$K$30="一般"),AND($F$30="b",$K$30="新卒（既卒を含む）"),AND($F$30="b",$K$30="新卒（既卒を含まない）"))</formula>
    </cfRule>
  </conditionalFormatting>
  <conditionalFormatting sqref="F31 K31">
    <cfRule type="expression" dxfId="75" priority="28">
      <formula>OR(AND($F$31="a",$K$31="一般"),AND($F$31="b",$K$31="新卒（既卒を含む）"),AND($F$31="b",$K$31="新卒（既卒を含まない）"))</formula>
    </cfRule>
  </conditionalFormatting>
  <conditionalFormatting sqref="F32 K32">
    <cfRule type="expression" dxfId="74" priority="27">
      <formula>OR(AND($F$32="a",$K$32="一般"),AND($F$32="b",$K$32="新卒（既卒を含む）"),AND($F$32="b",$K$32="新卒（既卒を含まない）"))</formula>
    </cfRule>
  </conditionalFormatting>
  <conditionalFormatting sqref="F33 K33">
    <cfRule type="expression" dxfId="73" priority="26">
      <formula>OR(AND($F$33="a",$K$33="一般"),AND($F$33="b",$K$33="新卒（既卒を含む）"),AND($F$33="b",$K$33="新卒（既卒を含まない）"))</formula>
    </cfRule>
  </conditionalFormatting>
  <conditionalFormatting sqref="F7:G7 I7:J7 F8 H8:I8">
    <cfRule type="containsBlanks" dxfId="72" priority="96">
      <formula>LEN(TRIM(F7))=0</formula>
    </cfRule>
  </conditionalFormatting>
  <conditionalFormatting sqref="F19:H33">
    <cfRule type="containsBlanks" dxfId="71" priority="89">
      <formula>LEN(TRIM(F19))=0</formula>
    </cfRule>
  </conditionalFormatting>
  <conditionalFormatting sqref="F5:J5 F6 M11">
    <cfRule type="containsBlanks" dxfId="70" priority="98">
      <formula>LEN(TRIM(F5))=0</formula>
    </cfRule>
  </conditionalFormatting>
  <conditionalFormatting sqref="I9:J9">
    <cfRule type="containsBlanks" dxfId="69" priority="6">
      <formula>LEN(TRIM(I9))=0</formula>
    </cfRule>
  </conditionalFormatting>
  <conditionalFormatting sqref="J10:J11">
    <cfRule type="containsBlanks" dxfId="68" priority="2">
      <formula>LEN(TRIM(J10))=0</formula>
    </cfRule>
  </conditionalFormatting>
  <conditionalFormatting sqref="J19 J21 J25:J33 U19:U33">
    <cfRule type="expression" dxfId="67" priority="138">
      <formula>$V19="③変更あり（新規登録）"</formula>
    </cfRule>
  </conditionalFormatting>
  <conditionalFormatting sqref="J20 J22:J24">
    <cfRule type="expression" dxfId="66" priority="7795">
      <formula>#REF!="③変更あり（新規登録）"</formula>
    </cfRule>
  </conditionalFormatting>
  <conditionalFormatting sqref="J19:K33">
    <cfRule type="containsBlanks" dxfId="65" priority="85">
      <formula>LEN(TRIM(J19))=0</formula>
    </cfRule>
  </conditionalFormatting>
  <conditionalFormatting sqref="L10">
    <cfRule type="containsBlanks" dxfId="64" priority="4">
      <formula>LEN(TRIM(L10))=0</formula>
    </cfRule>
  </conditionalFormatting>
  <conditionalFormatting sqref="L17:Q17">
    <cfRule type="expression" dxfId="63" priority="136">
      <formula>$K$17="一般"</formula>
    </cfRule>
  </conditionalFormatting>
  <conditionalFormatting sqref="L18:Q18">
    <cfRule type="expression" dxfId="62" priority="101">
      <formula>$K$18="一般"</formula>
    </cfRule>
  </conditionalFormatting>
  <conditionalFormatting sqref="L19:Q19">
    <cfRule type="expression" dxfId="61" priority="51">
      <formula>$K$19="一般"</formula>
    </cfRule>
    <cfRule type="expression" dxfId="60" priority="71">
      <formula>COUNTIF($L$19:$Q$19, "○")&gt;=1</formula>
    </cfRule>
  </conditionalFormatting>
  <conditionalFormatting sqref="L20:Q20">
    <cfRule type="expression" dxfId="59" priority="50">
      <formula>$K$20="一般"</formula>
    </cfRule>
    <cfRule type="expression" dxfId="58" priority="52">
      <formula>COUNTIF($L$20:$Q$20, "○")&gt;=1</formula>
    </cfRule>
  </conditionalFormatting>
  <conditionalFormatting sqref="L21:Q21">
    <cfRule type="expression" dxfId="57" priority="49">
      <formula>$K$21="一般"</formula>
    </cfRule>
    <cfRule type="expression" dxfId="56" priority="70">
      <formula>COUNTIF($L$21:$Q$21, "○")&gt;=1</formula>
    </cfRule>
  </conditionalFormatting>
  <conditionalFormatting sqref="L22:Q22">
    <cfRule type="expression" dxfId="55" priority="48">
      <formula>$K$22="一般"</formula>
    </cfRule>
    <cfRule type="expression" dxfId="54" priority="69">
      <formula>COUNTIF($L$22:$Q$22, "○")&gt;=1</formula>
    </cfRule>
  </conditionalFormatting>
  <conditionalFormatting sqref="L23:Q23">
    <cfRule type="expression" dxfId="53" priority="47">
      <formula>$K$23="一般"</formula>
    </cfRule>
    <cfRule type="expression" dxfId="52" priority="68">
      <formula>COUNTIF($L$23:$Q$23, "○")&gt;=1</formula>
    </cfRule>
  </conditionalFormatting>
  <conditionalFormatting sqref="L24:Q24">
    <cfRule type="expression" dxfId="51" priority="46">
      <formula>$K$24="一般"</formula>
    </cfRule>
    <cfRule type="expression" dxfId="50" priority="67">
      <formula>COUNTIF($L$24:$Q$24, "○")&gt;=1</formula>
    </cfRule>
  </conditionalFormatting>
  <conditionalFormatting sqref="L25:Q25">
    <cfRule type="expression" dxfId="49" priority="66">
      <formula>COUNTIF($L$25:$Q$25, "○")&gt;=1</formula>
    </cfRule>
    <cfRule type="expression" dxfId="48" priority="45">
      <formula>$K$25="一般"</formula>
    </cfRule>
  </conditionalFormatting>
  <conditionalFormatting sqref="L26:Q26">
    <cfRule type="expression" dxfId="47" priority="65">
      <formula>COUNTIF($L$26:$Q$26, "○")&gt;=1</formula>
    </cfRule>
    <cfRule type="expression" dxfId="46" priority="44">
      <formula>$K$26="一般"</formula>
    </cfRule>
  </conditionalFormatting>
  <conditionalFormatting sqref="L27:Q27">
    <cfRule type="expression" dxfId="45" priority="64">
      <formula>COUNTIF($L$27:$Q$27, "○")&gt;=1</formula>
    </cfRule>
    <cfRule type="expression" dxfId="44" priority="43">
      <formula>$K$27="一般"</formula>
    </cfRule>
  </conditionalFormatting>
  <conditionalFormatting sqref="L28:Q28">
    <cfRule type="expression" dxfId="43" priority="63">
      <formula>COUNTIF($L$28:$Q$28, "○")&gt;=1</formula>
    </cfRule>
    <cfRule type="expression" dxfId="42" priority="42">
      <formula>$K$28="一般"</formula>
    </cfRule>
  </conditionalFormatting>
  <conditionalFormatting sqref="L29:Q29">
    <cfRule type="expression" dxfId="41" priority="25">
      <formula>COUNTIF($L$29:$Q$29, "○")&gt;=1</formula>
    </cfRule>
    <cfRule type="expression" dxfId="40" priority="20">
      <formula>$K$29="一般"</formula>
    </cfRule>
  </conditionalFormatting>
  <conditionalFormatting sqref="L30:Q30">
    <cfRule type="expression" dxfId="39" priority="19">
      <formula>$K$30="一般"</formula>
    </cfRule>
    <cfRule type="expression" dxfId="38" priority="24">
      <formula>COUNTIF($L$30:$Q$30, "○")&gt;=1</formula>
    </cfRule>
  </conditionalFormatting>
  <conditionalFormatting sqref="L31:Q31">
    <cfRule type="expression" dxfId="37" priority="18">
      <formula>$K$31="一般"</formula>
    </cfRule>
    <cfRule type="expression" dxfId="36" priority="23">
      <formula>COUNTIF($L$31:$Q$31, "○")&gt;=1</formula>
    </cfRule>
  </conditionalFormatting>
  <conditionalFormatting sqref="L32:Q32">
    <cfRule type="expression" dxfId="35" priority="22">
      <formula>COUNTIF($L$32:$Q$32, "○")&gt;=1</formula>
    </cfRule>
    <cfRule type="expression" dxfId="34" priority="17">
      <formula>$K$32="一般"</formula>
    </cfRule>
  </conditionalFormatting>
  <conditionalFormatting sqref="L33:Q33">
    <cfRule type="expression" dxfId="33" priority="21">
      <formula>COUNTIF($L$33:$Q$33, "○")&gt;=1</formula>
    </cfRule>
    <cfRule type="expression" dxfId="32" priority="16">
      <formula>$K$33="一般"</formula>
    </cfRule>
  </conditionalFormatting>
  <conditionalFormatting sqref="L19:R33 U19:V33">
    <cfRule type="containsBlanks" dxfId="31" priority="73">
      <formula>LEN(TRIM(L19))=0</formula>
    </cfRule>
  </conditionalFormatting>
  <conditionalFormatting sqref="O5:O7">
    <cfRule type="containsBlanks" dxfId="30" priority="7796">
      <formula>LEN(TRIM(O5))=0</formula>
    </cfRule>
  </conditionalFormatting>
  <conditionalFormatting sqref="P10">
    <cfRule type="containsBlanks" dxfId="29" priority="3">
      <formula>LEN(TRIM(P10))=0</formula>
    </cfRule>
  </conditionalFormatting>
  <conditionalFormatting sqref="R17">
    <cfRule type="expression" dxfId="28" priority="103">
      <formula>OR($K$17="新卒（既卒を含む）",$K$17="新卒（既卒を含まない）")</formula>
    </cfRule>
  </conditionalFormatting>
  <conditionalFormatting sqref="R18">
    <cfRule type="expression" dxfId="27" priority="100">
      <formula>OR($K$18="新卒（既卒を含む）",$K$18="新卒（既卒を含まない）")</formula>
    </cfRule>
  </conditionalFormatting>
  <conditionalFormatting sqref="R19">
    <cfRule type="expression" dxfId="26" priority="41">
      <formula>OR($K$19="新卒（既卒を含む）",$K$19="新卒（既卒を含まない）")</formula>
    </cfRule>
    <cfRule type="expression" dxfId="25" priority="72">
      <formula>COUNTIF($R$19:$T$19, "○")&gt;=1</formula>
    </cfRule>
  </conditionalFormatting>
  <conditionalFormatting sqref="R20">
    <cfRule type="expression" dxfId="24" priority="61">
      <formula>COUNTIF($R$20:$T$20, "○")&gt;=1</formula>
    </cfRule>
    <cfRule type="expression" dxfId="23" priority="40">
      <formula>OR($K$20="新卒（既卒を含む）",$K$20="新卒（既卒を含まない）")</formula>
    </cfRule>
  </conditionalFormatting>
  <conditionalFormatting sqref="R21">
    <cfRule type="expression" dxfId="22" priority="60">
      <formula>COUNTIF($R$21:$T$21, "○")&gt;=1</formula>
    </cfRule>
    <cfRule type="expression" dxfId="21" priority="39">
      <formula>OR($K$21="新卒（既卒を含む）",$K$21="新卒（既卒を含まない）")</formula>
    </cfRule>
  </conditionalFormatting>
  <conditionalFormatting sqref="R22">
    <cfRule type="expression" dxfId="20" priority="59">
      <formula>COUNTIF($R$22:$T$22, "○")&gt;=1</formula>
    </cfRule>
    <cfRule type="expression" dxfId="19" priority="38">
      <formula>OR($K$22="新卒（既卒を含む）",$K$22="新卒（既卒を含まない）")</formula>
    </cfRule>
  </conditionalFormatting>
  <conditionalFormatting sqref="R23">
    <cfRule type="expression" dxfId="18" priority="58">
      <formula>COUNTIF($R$23:$T$23, "○")&gt;=1</formula>
    </cfRule>
    <cfRule type="expression" dxfId="17" priority="37">
      <formula>OR($K$23="新卒（既卒を含む）",$K$23="新卒（既卒を含まない）")</formula>
    </cfRule>
  </conditionalFormatting>
  <conditionalFormatting sqref="R24">
    <cfRule type="expression" dxfId="16" priority="57">
      <formula>COUNTIF($R$24:$T$24, "○")&gt;=1</formula>
    </cfRule>
    <cfRule type="expression" dxfId="15" priority="36">
      <formula>OR($K$24="新卒（既卒を含む）",$K$24="新卒（既卒を含まない）")</formula>
    </cfRule>
  </conditionalFormatting>
  <conditionalFormatting sqref="R25">
    <cfRule type="expression" dxfId="14" priority="56">
      <formula>COUNTIF($R$25:$T$25, "○")&gt;=1</formula>
    </cfRule>
    <cfRule type="expression" dxfId="13" priority="35">
      <formula>OR($K$25="新卒（既卒を含む）",$K$25="新卒（既卒を含まない）")</formula>
    </cfRule>
  </conditionalFormatting>
  <conditionalFormatting sqref="R26">
    <cfRule type="expression" dxfId="12" priority="55">
      <formula>COUNTIF($R$26:$T$26, "○")&gt;=1</formula>
    </cfRule>
    <cfRule type="expression" dxfId="11" priority="34">
      <formula>OR($K$26="新卒（既卒を含む）",$K$26="新卒（既卒を含まない）")</formula>
    </cfRule>
  </conditionalFormatting>
  <conditionalFormatting sqref="R27">
    <cfRule type="expression" dxfId="10" priority="54">
      <formula>COUNTIF($R$27:$T$27, "○")&gt;=1</formula>
    </cfRule>
    <cfRule type="expression" dxfId="9" priority="33">
      <formula>OR($K$27="新卒（既卒を含む）",$K$27="新卒（既卒を含まない）")</formula>
    </cfRule>
  </conditionalFormatting>
  <conditionalFormatting sqref="R28">
    <cfRule type="expression" dxfId="8" priority="53">
      <formula>COUNTIF($R$28:$T$28, "○")&gt;=1</formula>
    </cfRule>
    <cfRule type="expression" dxfId="7" priority="32">
      <formula>OR($K$28="新卒（既卒を含む）",$K$28="新卒（既卒を含まない）")</formula>
    </cfRule>
  </conditionalFormatting>
  <conditionalFormatting sqref="R29:T29">
    <cfRule type="expression" dxfId="6" priority="15">
      <formula>OR($K$29="新卒（既卒を含む）",$K$29="新卒（既卒を含まない）")</formula>
    </cfRule>
  </conditionalFormatting>
  <conditionalFormatting sqref="R30:T30">
    <cfRule type="expression" dxfId="5" priority="14">
      <formula>OR($K$30="新卒（既卒を含む）",$K$30="新卒（既卒を含まない）")</formula>
    </cfRule>
  </conditionalFormatting>
  <conditionalFormatting sqref="R31:T31">
    <cfRule type="expression" dxfId="4" priority="13">
      <formula>OR($K$31="新卒（既卒を含む）",$K$31="新卒（既卒を含まない）")</formula>
    </cfRule>
  </conditionalFormatting>
  <conditionalFormatting sqref="R32:T32">
    <cfRule type="expression" dxfId="3" priority="12">
      <formula>OR($K$32="新卒（既卒を含む）",$K$32="新卒（既卒を含まない）")</formula>
    </cfRule>
  </conditionalFormatting>
  <conditionalFormatting sqref="R33:T33">
    <cfRule type="expression" dxfId="2" priority="11">
      <formula>OR($K$33="新卒（既卒を含む）",$K$33="新卒（既卒を含まない）")</formula>
    </cfRule>
  </conditionalFormatting>
  <conditionalFormatting sqref="S7">
    <cfRule type="containsBlanks" dxfId="1" priority="9">
      <formula>LEN(TRIM(S7))=0</formula>
    </cfRule>
  </conditionalFormatting>
  <conditionalFormatting sqref="T10">
    <cfRule type="containsBlanks" dxfId="0" priority="5">
      <formula>LEN(TRIM(T10))=0</formula>
    </cfRule>
  </conditionalFormatting>
  <dataValidations count="24">
    <dataValidation type="list" allowBlank="1" showInputMessage="1" showErrorMessage="1" sqref="H17:H18" xr:uid="{00000000-0002-0000-0000-000000000000}">
      <formula1>"①管理的、専門的・技術的職業,②事務的職業,③販売・営業の職業,④サービスの職業,⑤製造・建設・労務の職業,⑥その他"</formula1>
    </dataValidation>
    <dataValidation type="list" allowBlank="1" showInputMessage="1" showErrorMessage="1" sqref="V17:V18" xr:uid="{00000000-0002-0000-0000-000001000000}">
      <formula1>"①変更なし,②変更あり（内容修正）,③変更あり（新規登録）"</formula1>
    </dataValidation>
    <dataValidation type="list" allowBlank="1" showInputMessage="1" showErrorMessage="1" sqref="V19:V33" xr:uid="{00000000-0002-0000-0000-000002000000}">
      <formula1>"①変更なし,②変更あり（内容修正）,③変更あり（新規登録）"</formula1>
      <formula2>0</formula2>
    </dataValidation>
    <dataValidation type="list" allowBlank="1" showInputMessage="1" showErrorMessage="1" sqref="H19:H33" xr:uid="{00000000-0002-0000-0000-000003000000}">
      <formula1>"①管理的、専門的・技術的職業,②事務的職業,③販売・営業の職業,④サービスの職業,⑤製造・建設・労務の職業,⑥その他"</formula1>
      <formula2>0</formula2>
    </dataValidation>
    <dataValidation type="list" allowBlank="1" showInputMessage="1" showErrorMessage="1" sqref="K17:K18" xr:uid="{00000000-0002-0000-0000-000004000000}">
      <formula1>"新卒（既卒を含む）,新卒（既卒を含まない）,一般"</formula1>
    </dataValidation>
    <dataValidation type="whole" imeMode="halfAlpha" allowBlank="1" showInputMessage="1" showErrorMessage="1" sqref="B17:B33" xr:uid="{00000000-0002-0000-0000-000005000000}">
      <formula1>0</formula1>
      <formula2>99</formula2>
    </dataValidation>
    <dataValidation type="whole" allowBlank="1" showInputMessage="1" showErrorMessage="1" sqref="D17:D33" xr:uid="{00000000-0002-0000-0000-000006000000}">
      <formula1>0</formula1>
      <formula2>9999</formula2>
    </dataValidation>
    <dataValidation type="list" allowBlank="1" showInputMessage="1" showErrorMessage="1" sqref="F17:F33" xr:uid="{00000000-0002-0000-0000-000007000000}">
      <formula1>"a,b"</formula1>
    </dataValidation>
    <dataValidation type="whole" allowBlank="1" showInputMessage="1" showErrorMessage="1" sqref="G17:G33" xr:uid="{00000000-0002-0000-0000-000008000000}">
      <formula1>0</formula1>
      <formula2>999</formula2>
    </dataValidation>
    <dataValidation type="list" allowBlank="1" showInputMessage="1" showErrorMessage="1" sqref="L17:Q33" xr:uid="{00000000-0002-0000-0000-000009000000}">
      <formula1>"○"</formula1>
    </dataValidation>
    <dataValidation type="custom" showInputMessage="1" showErrorMessage="1" errorTitle="必須項目です。" error="入力をお願いします。" sqref="J7 G7 F5:J5" xr:uid="{00000000-0002-0000-0000-00000A000000}">
      <formula1>INDIRECT(ADDRESS(ROW(),COLUMN()))&lt;&gt;""</formula1>
    </dataValidation>
    <dataValidation type="custom" imeMode="hiragana" showInputMessage="1" showErrorMessage="1" errorTitle="必須項目です。" error="入力をお願いします。" sqref="O7 S7" xr:uid="{00000000-0002-0000-0000-00000B000000}">
      <formula1>INDIRECT(ADDRESS(ROW(),COLUMN()))&lt;&gt;""</formula1>
    </dataValidation>
    <dataValidation type="list" allowBlank="1" showInputMessage="1" showErrorMessage="1" sqref="J10 P10 L10 T10" xr:uid="{00000000-0002-0000-0000-00000C000000}">
      <formula1>"有,無"</formula1>
    </dataValidation>
    <dataValidation type="list" allowBlank="1" showInputMessage="1" showErrorMessage="1" sqref="R17:T33" xr:uid="{00000000-0002-0000-0000-00000D000000}">
      <formula1>"高卒以上,不問,その他"</formula1>
    </dataValidation>
    <dataValidation type="custom" imeMode="hiragana" showInputMessage="1" showErrorMessage="1" errorTitle="必須項目です。" error="入力をお願いします。" prompt="法人格（かぶしきがいしゃ、しゃだんほうじんなど）については記載しないでください。" sqref="O5:U5 P12:U12" xr:uid="{00000000-0002-0000-0000-00000E000000}">
      <formula1>INDIRECT(ADDRESS(ROW(),COLUMN()))&lt;&gt;""</formula1>
    </dataValidation>
    <dataValidation type="list" showInputMessage="1" showErrorMessage="1" errorTitle="必須項目です。" error="入力をお願いします。" sqref="F8:G8" xr:uid="{00000000-0002-0000-0000-00000F000000}">
      <formula1>"http://,https://"</formula1>
    </dataValidation>
    <dataValidation type="custom" showInputMessage="1" showErrorMessage="1" errorTitle="必須項目です。" error="入力をお願いします。" prompt="https://を初期値にしていますので、http://の場合は選択肢から変更してください。" sqref="H8:J8" xr:uid="{00000000-0002-0000-0000-000010000000}">
      <formula1>INDIRECT(ADDRESS(ROW(),COLUMN()))&lt;&gt;""</formula1>
    </dataValidation>
    <dataValidation type="custom" showInputMessage="1" showErrorMessage="1" errorTitle="必須項目です。" error="入力をお願いします。" prompt="都道府県から入力してください。" sqref="F6:J6" xr:uid="{00000000-0002-0000-0000-000011000000}">
      <formula1>INDIRECT(ADDRESS(ROW(),COLUMN()))&lt;&gt;""</formula1>
    </dataValidation>
    <dataValidation type="textLength" imeMode="hiragana" operator="lessThanOrEqual" showInputMessage="1" showErrorMessage="1" error="30字以内でお願いします。" prompt="30字以内で入力してください。" sqref="O6:U6" xr:uid="{00000000-0002-0000-0000-000012000000}">
      <formula1>30</formula1>
    </dataValidation>
    <dataValidation type="list" allowBlank="1" showErrorMessage="1" sqref="K19:K33" xr:uid="{00000000-0002-0000-0000-000013000000}">
      <formula1>"新卒（既卒を含む）,新卒（既卒を含まない）,一般"</formula1>
    </dataValidation>
    <dataValidation type="list" allowBlank="1" showInputMessage="1" showErrorMessage="1" sqref="T11:U11" xr:uid="{00000000-0002-0000-0000-000014000000}">
      <formula1>"責任感がある,努力家,粘り強い,集中力がある,積極性がある,行動力がある,計画力がある,論理的,礼儀正しい,好奇心旺盛,向上心がある,素直,協調性がある,柔軟性がある,気配りが出来る,親切,几帳面,話し上手,聞き上手,落ち着きがある"</formula1>
    </dataValidation>
    <dataValidation type="list" allowBlank="1" showInputMessage="1" showErrorMessage="1" sqref="I9:J9" xr:uid="{00000000-0002-0000-0000-000015000000}">
      <formula1>"希望する,希望しない"</formula1>
    </dataValidation>
    <dataValidation type="list" allowBlank="1" showInputMessage="1" showErrorMessage="1" sqref="M11:O11 J11" xr:uid="{00000000-0002-0000-0000-000016000000}">
      <formula1>"事務・管理系,企画・マーケティング系,営業系,技術・研究系,販売・サービス系,専門系,金融系,クリエイティブ系,IT系,医療・福祉系,教育・保育・公共サービス系"</formula1>
    </dataValidation>
    <dataValidation type="list" showInputMessage="1" showErrorMessage="1" errorTitle="必須項目です。" error="入力をお願いします。" sqref="F12:I12" xr:uid="{CE32B8A7-17D6-4BAF-8BA6-0DEA136CB8A3}">
      <formula1>"有,無"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9"/>
  <sheetViews>
    <sheetView view="pageBreakPreview" topLeftCell="K1" zoomScaleNormal="100" zoomScaleSheetLayoutView="100" workbookViewId="0">
      <selection activeCell="AC9" sqref="AC9"/>
    </sheetView>
  </sheetViews>
  <sheetFormatPr defaultRowHeight="13.5" x14ac:dyDescent="0.15"/>
  <cols>
    <col min="5" max="5" width="9" customWidth="1"/>
    <col min="22" max="27" width="9" style="43"/>
    <col min="28" max="28" width="9" customWidth="1"/>
  </cols>
  <sheetData>
    <row r="1" spans="1:32" x14ac:dyDescent="0.1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K1" t="s">
        <v>48</v>
      </c>
      <c r="R1" t="s">
        <v>49</v>
      </c>
      <c r="S1" t="s">
        <v>66</v>
      </c>
      <c r="T1" t="s">
        <v>67</v>
      </c>
      <c r="U1" t="s">
        <v>50</v>
      </c>
      <c r="V1" s="43" t="s">
        <v>68</v>
      </c>
      <c r="W1" s="43" t="s">
        <v>51</v>
      </c>
      <c r="X1" s="43" t="s">
        <v>72</v>
      </c>
      <c r="Y1" s="43" t="s">
        <v>52</v>
      </c>
      <c r="Z1" s="43" t="s">
        <v>53</v>
      </c>
      <c r="AA1" s="43" t="s">
        <v>76</v>
      </c>
      <c r="AB1" t="s">
        <v>54</v>
      </c>
      <c r="AC1" t="s">
        <v>55</v>
      </c>
      <c r="AD1" t="s">
        <v>58</v>
      </c>
      <c r="AE1" t="s">
        <v>59</v>
      </c>
      <c r="AF1" t="s">
        <v>60</v>
      </c>
    </row>
    <row r="2" spans="1:32" x14ac:dyDescent="0.15">
      <c r="C2" t="str">
        <f>(SUBSTITUTE(求人情報!$F$5,"　",""))</f>
        <v/>
      </c>
      <c r="D2" t="str">
        <f>SUBSTITUTE(SUBSTITUTE(SUBSTITUTE(SUBSTITUTE(求人情報!$O$5,"　","")," ",""),"かぶしきがいしゃ",""),"ゆうげんがいしゃ","")</f>
        <v/>
      </c>
      <c r="E2" t="str">
        <f>求人情報!$W$8</f>
        <v>FALSE</v>
      </c>
      <c r="F2">
        <f>求人情報!$O$6</f>
        <v>0</v>
      </c>
      <c r="G2" t="str">
        <f>IF(求人情報!J19=0,"",求人情報!J19)</f>
        <v/>
      </c>
      <c r="H2" t="str">
        <f>IF(OR(求人情報!K19="新卒（既卒を含む）",求人情報!K19="新卒（既卒を含まない）"),"新卒","")</f>
        <v/>
      </c>
      <c r="I2" t="str">
        <f>IF(求人情報!K19="新卒（既卒を含む）","既卒","")</f>
        <v/>
      </c>
      <c r="J2" t="str">
        <f>IF(求人情報!K19="一般","中途","")</f>
        <v/>
      </c>
      <c r="K2" t="str">
        <f>IF(求人情報!L19="○","院","")</f>
        <v/>
      </c>
      <c r="L2" t="str">
        <f>IF(求人情報!M19="○","大","")</f>
        <v/>
      </c>
      <c r="M2" t="str">
        <f>IF(求人情報!N19="○","短","")</f>
        <v/>
      </c>
      <c r="N2" t="str">
        <f>IF(求人情報!O19="○","高","")</f>
        <v/>
      </c>
      <c r="O2" t="str">
        <f>IF(求人情報!P19="○","専","")</f>
        <v/>
      </c>
      <c r="P2" t="str">
        <f>IF(求人情報!Q19="○","能","")</f>
        <v/>
      </c>
      <c r="Q2" t="str">
        <f>IF(求人情報!R19=0,"",求人情報!R19)</f>
        <v/>
      </c>
      <c r="R2" t="str">
        <f>IF(求人情報!U19=0,"",求人情報!U19)</f>
        <v/>
      </c>
      <c r="S2">
        <f>求人情報!$J$11</f>
        <v>0</v>
      </c>
      <c r="T2">
        <f>求人情報!$M$11</f>
        <v>0</v>
      </c>
      <c r="U2" t="str">
        <f>求人情報!$F$8&amp;求人情報!$H$8</f>
        <v>https://</v>
      </c>
      <c r="V2" s="43" t="str">
        <f>IF(求人情報!$I$9="希望する","有","無")</f>
        <v>無</v>
      </c>
      <c r="W2" s="43" t="str">
        <f>IF(求人情報!$J$10="有","有","")</f>
        <v/>
      </c>
      <c r="X2" s="43" t="str">
        <f>IF(求人情報!$L$10="有","有","")</f>
        <v/>
      </c>
      <c r="Y2" s="43" t="str">
        <f>IF(求人情報!$P$10="有","有","")</f>
        <v/>
      </c>
      <c r="Z2" s="43" t="str">
        <f>IF(求人情報!$T$10="有","有","")</f>
        <v/>
      </c>
      <c r="AA2" s="43" t="str">
        <f>IF(求人情報!$F$12="有","有","")</f>
        <v/>
      </c>
      <c r="AB2" t="str">
        <f>IF(求人情報!W19="00-0000-000","","https://www.wskagawa.jp/index.php?prog=pub_kyujin&amp;exec=detail&amp;kyujin_key="&amp;求人情報!W19)</f>
        <v/>
      </c>
      <c r="AC2" t="str">
        <f>IF(G2="","",求人情報!$O$7&amp;求人情報!$R$7&amp;求人情報!$S$7)</f>
        <v/>
      </c>
      <c r="AD2" t="str">
        <f>IF(G2="","",求人情報!H19)</f>
        <v/>
      </c>
      <c r="AE2" t="str">
        <f>IF(G2="","",求人情報!W19)</f>
        <v/>
      </c>
      <c r="AF2" t="str">
        <f>IF(G2="","",求人情報!V19)</f>
        <v/>
      </c>
    </row>
    <row r="3" spans="1:32" x14ac:dyDescent="0.15">
      <c r="G3" t="str">
        <f>IF(求人情報!J20=0,"",求人情報!J20)</f>
        <v/>
      </c>
      <c r="H3" t="str">
        <f>IF(OR(求人情報!K20="新卒（既卒を含む）",求人情報!K20="新卒（既卒を含まない）"),"新卒","")</f>
        <v/>
      </c>
      <c r="I3" t="str">
        <f>IF(求人情報!K20="新卒（既卒を含む）","既卒","")</f>
        <v/>
      </c>
      <c r="J3" t="str">
        <f>IF(求人情報!K20="一般","中途","")</f>
        <v/>
      </c>
      <c r="K3" t="str">
        <f>IF(求人情報!L20="○","院","")</f>
        <v/>
      </c>
      <c r="L3" t="str">
        <f>IF(求人情報!M20="○","大","")</f>
        <v/>
      </c>
      <c r="M3" t="str">
        <f>IF(求人情報!N20="○","短","")</f>
        <v/>
      </c>
      <c r="N3" t="str">
        <f>IF(求人情報!O20="○","高","")</f>
        <v/>
      </c>
      <c r="O3" t="str">
        <f>IF(求人情報!P20="○","専","")</f>
        <v/>
      </c>
      <c r="P3" t="str">
        <f>IF(求人情報!Q20="○","能","")</f>
        <v/>
      </c>
      <c r="Q3" t="str">
        <f>IF(求人情報!R20=0,"",求人情報!R20)</f>
        <v/>
      </c>
      <c r="R3" t="str">
        <f>IF(求人情報!U20=0,"",求人情報!U20)</f>
        <v/>
      </c>
      <c r="AB3" t="str">
        <f>IF(求人情報!W20="00-0000-000","","https://www.wskagawa.jp/index.php?prog=pub_kyujin&amp;exec=detail&amp;kyujin_key="&amp;求人情報!W20)</f>
        <v/>
      </c>
      <c r="AD3" t="str">
        <f>IF(G3="","",求人情報!H20)</f>
        <v/>
      </c>
      <c r="AE3" t="str">
        <f>IF(G3="","",求人情報!W20)</f>
        <v/>
      </c>
      <c r="AF3" t="str">
        <f>IF(G3="","",求人情報!V20)</f>
        <v/>
      </c>
    </row>
    <row r="4" spans="1:32" x14ac:dyDescent="0.15">
      <c r="G4" t="str">
        <f>IF(求人情報!J21=0,"",求人情報!J21)</f>
        <v/>
      </c>
      <c r="H4" t="str">
        <f>IF(OR(求人情報!K21="新卒（既卒を含む）",求人情報!K21="新卒（既卒を含まない）"),"新卒","")</f>
        <v/>
      </c>
      <c r="I4" t="str">
        <f>IF(求人情報!K21="新卒（既卒を含む）","既卒","")</f>
        <v/>
      </c>
      <c r="J4" t="str">
        <f>IF(求人情報!K21="一般","中途","")</f>
        <v/>
      </c>
      <c r="K4" t="str">
        <f>IF(求人情報!L21="○","院","")</f>
        <v/>
      </c>
      <c r="L4" t="str">
        <f>IF(求人情報!M21="○","大","")</f>
        <v/>
      </c>
      <c r="M4" t="str">
        <f>IF(求人情報!N21="○","短","")</f>
        <v/>
      </c>
      <c r="N4" t="str">
        <f>IF(求人情報!O21="○","高","")</f>
        <v/>
      </c>
      <c r="O4" t="str">
        <f>IF(求人情報!P21="○","専","")</f>
        <v/>
      </c>
      <c r="P4" t="str">
        <f>IF(求人情報!Q21="○","能","")</f>
        <v/>
      </c>
      <c r="Q4" t="str">
        <f>IF(求人情報!R21=0,"",求人情報!R21)</f>
        <v/>
      </c>
      <c r="R4" t="str">
        <f>IF(求人情報!U21=0,"",求人情報!U21)</f>
        <v/>
      </c>
      <c r="AB4" t="str">
        <f>IF(求人情報!W21="00-0000-000","","https://www.wskagawa.jp/index.php?prog=pub_kyujin&amp;exec=detail&amp;kyujin_key="&amp;求人情報!W21)</f>
        <v/>
      </c>
      <c r="AD4" t="str">
        <f>IF(G4="","",求人情報!H21)</f>
        <v/>
      </c>
      <c r="AE4" t="str">
        <f>IF(G4="","",求人情報!W21)</f>
        <v/>
      </c>
      <c r="AF4" t="str">
        <f>IF(G4="","",求人情報!V21)</f>
        <v/>
      </c>
    </row>
    <row r="5" spans="1:32" x14ac:dyDescent="0.15">
      <c r="G5" t="str">
        <f>IF(求人情報!J22=0,"",求人情報!J22)</f>
        <v/>
      </c>
      <c r="H5" t="str">
        <f>IF(OR(求人情報!K22="新卒（既卒を含む）",求人情報!K22="新卒（既卒を含まない）"),"新卒","")</f>
        <v/>
      </c>
      <c r="I5" t="str">
        <f>IF(求人情報!K22="新卒（既卒を含む）","既卒","")</f>
        <v/>
      </c>
      <c r="J5" t="str">
        <f>IF(求人情報!K22="一般","中途","")</f>
        <v/>
      </c>
      <c r="K5" t="str">
        <f>IF(求人情報!L22="○","院","")</f>
        <v/>
      </c>
      <c r="L5" t="str">
        <f>IF(求人情報!M22="○","大","")</f>
        <v/>
      </c>
      <c r="M5" t="str">
        <f>IF(求人情報!N22="○","短","")</f>
        <v/>
      </c>
      <c r="N5" t="str">
        <f>IF(求人情報!O22="○","高","")</f>
        <v/>
      </c>
      <c r="O5" t="str">
        <f>IF(求人情報!P22="○","専","")</f>
        <v/>
      </c>
      <c r="P5" t="str">
        <f>IF(求人情報!Q22="○","能","")</f>
        <v/>
      </c>
      <c r="Q5" t="str">
        <f>IF(求人情報!R22=0,"",求人情報!R22)</f>
        <v/>
      </c>
      <c r="R5" t="str">
        <f>IF(求人情報!U22=0,"",求人情報!U22)</f>
        <v/>
      </c>
      <c r="AB5" t="str">
        <f>IF(求人情報!W22="00-0000-000","","https://www.wskagawa.jp/index.php?prog=pub_kyujin&amp;exec=detail&amp;kyujin_key="&amp;求人情報!W22)</f>
        <v/>
      </c>
      <c r="AD5" t="str">
        <f>IF(G5="","",求人情報!H22)</f>
        <v/>
      </c>
      <c r="AE5" t="str">
        <f>IF(G5="","",求人情報!W22)</f>
        <v/>
      </c>
      <c r="AF5" t="str">
        <f>IF(G5="","",求人情報!V22)</f>
        <v/>
      </c>
    </row>
    <row r="6" spans="1:32" x14ac:dyDescent="0.15">
      <c r="G6" t="str">
        <f>IF(求人情報!J23=0,"",求人情報!J23)</f>
        <v/>
      </c>
      <c r="H6" t="str">
        <f>IF(OR(求人情報!K23="新卒（既卒を含む）",求人情報!K23="新卒（既卒を含まない）"),"新卒","")</f>
        <v/>
      </c>
      <c r="I6" t="str">
        <f>IF(求人情報!K23="新卒（既卒を含む）","既卒","")</f>
        <v/>
      </c>
      <c r="J6" t="str">
        <f>IF(求人情報!K23="一般","中途","")</f>
        <v/>
      </c>
      <c r="K6" t="str">
        <f>IF(求人情報!L23="○","院","")</f>
        <v/>
      </c>
      <c r="L6" t="str">
        <f>IF(求人情報!M23="○","大","")</f>
        <v/>
      </c>
      <c r="M6" t="str">
        <f>IF(求人情報!N23="○","短","")</f>
        <v/>
      </c>
      <c r="N6" t="str">
        <f>IF(求人情報!O23="○","高","")</f>
        <v/>
      </c>
      <c r="O6" t="str">
        <f>IF(求人情報!P23="○","専","")</f>
        <v/>
      </c>
      <c r="P6" t="str">
        <f>IF(求人情報!Q23="○","能","")</f>
        <v/>
      </c>
      <c r="Q6" t="str">
        <f>IF(求人情報!R23=0,"",求人情報!R23)</f>
        <v/>
      </c>
      <c r="R6" t="str">
        <f>IF(求人情報!U23=0,"",求人情報!U23)</f>
        <v/>
      </c>
      <c r="AB6" t="str">
        <f>IF(求人情報!W23="00-0000-000","","https://www.wskagawa.jp/index.php?prog=pub_kyujin&amp;exec=detail&amp;kyujin_key="&amp;求人情報!W23)</f>
        <v/>
      </c>
      <c r="AD6" t="str">
        <f>IF(G6="","",求人情報!H23)</f>
        <v/>
      </c>
      <c r="AE6" t="str">
        <f>IF(G6="","",求人情報!W23)</f>
        <v/>
      </c>
      <c r="AF6" t="str">
        <f>IF(G6="","",求人情報!V23)</f>
        <v/>
      </c>
    </row>
    <row r="7" spans="1:32" x14ac:dyDescent="0.15">
      <c r="G7" t="str">
        <f>IF(求人情報!J24=0,"",求人情報!J24)</f>
        <v/>
      </c>
      <c r="H7" t="str">
        <f>IF(OR(求人情報!K24="新卒（既卒を含む）",求人情報!K24="新卒（既卒を含まない）"),"新卒","")</f>
        <v/>
      </c>
      <c r="I7" t="str">
        <f>IF(求人情報!K24="新卒（既卒を含む）","既卒","")</f>
        <v/>
      </c>
      <c r="J7" t="str">
        <f>IF(求人情報!K24="一般","中途","")</f>
        <v/>
      </c>
      <c r="K7" t="str">
        <f>IF(求人情報!L24="○","院","")</f>
        <v/>
      </c>
      <c r="L7" t="str">
        <f>IF(求人情報!M24="○","大","")</f>
        <v/>
      </c>
      <c r="M7" t="str">
        <f>IF(求人情報!N24="○","短","")</f>
        <v/>
      </c>
      <c r="N7" t="str">
        <f>IF(求人情報!O24="○","高","")</f>
        <v/>
      </c>
      <c r="O7" t="str">
        <f>IF(求人情報!P24="○","専","")</f>
        <v/>
      </c>
      <c r="P7" t="str">
        <f>IF(求人情報!Q24="○","能","")</f>
        <v/>
      </c>
      <c r="Q7" t="str">
        <f>IF(求人情報!R24=0,"",求人情報!R24)</f>
        <v/>
      </c>
      <c r="R7" t="str">
        <f>IF(求人情報!U24=0,"",求人情報!U24)</f>
        <v/>
      </c>
      <c r="AB7" t="str">
        <f>IF(求人情報!W24="00-0000-000","","https://www.wskagawa.jp/index.php?prog=pub_kyujin&amp;exec=detail&amp;kyujin_key="&amp;求人情報!W24)</f>
        <v/>
      </c>
      <c r="AD7" t="str">
        <f>IF(G7="","",求人情報!H24)</f>
        <v/>
      </c>
      <c r="AE7" t="str">
        <f>IF(G7="","",求人情報!W24)</f>
        <v/>
      </c>
      <c r="AF7" t="str">
        <f>IF(G7="","",求人情報!V24)</f>
        <v/>
      </c>
    </row>
    <row r="8" spans="1:32" x14ac:dyDescent="0.15">
      <c r="G8" t="str">
        <f>IF(求人情報!J25=0,"",求人情報!J25)</f>
        <v/>
      </c>
      <c r="H8" t="str">
        <f>IF(OR(求人情報!K25="新卒（既卒を含む）",求人情報!K25="新卒（既卒を含まない）"),"新卒","")</f>
        <v/>
      </c>
      <c r="I8" t="str">
        <f>IF(求人情報!K25="新卒（既卒を含む）","既卒","")</f>
        <v/>
      </c>
      <c r="J8" t="str">
        <f>IF(求人情報!K25="一般","中途","")</f>
        <v/>
      </c>
      <c r="K8" t="str">
        <f>IF(求人情報!L25="○","院","")</f>
        <v/>
      </c>
      <c r="L8" t="str">
        <f>IF(求人情報!M25="○","大","")</f>
        <v/>
      </c>
      <c r="M8" t="str">
        <f>IF(求人情報!N25="○","短","")</f>
        <v/>
      </c>
      <c r="N8" t="str">
        <f>IF(求人情報!O25="○","高","")</f>
        <v/>
      </c>
      <c r="O8" t="str">
        <f>IF(求人情報!P25="○","専","")</f>
        <v/>
      </c>
      <c r="P8" t="str">
        <f>IF(求人情報!Q25="○","能","")</f>
        <v/>
      </c>
      <c r="Q8" t="str">
        <f>IF(求人情報!R25=0,"",求人情報!R25)</f>
        <v/>
      </c>
      <c r="R8" t="str">
        <f>IF(求人情報!U25=0,"",求人情報!U25)</f>
        <v/>
      </c>
      <c r="AB8" t="str">
        <f>IF(求人情報!W25="00-0000-000","","https://www.wskagawa.jp/index.php?prog=pub_kyujin&amp;exec=detail&amp;kyujin_key="&amp;求人情報!W25)</f>
        <v/>
      </c>
      <c r="AD8" t="str">
        <f>IF(G8="","",求人情報!H25)</f>
        <v/>
      </c>
      <c r="AE8" t="str">
        <f>IF(G8="","",求人情報!W25)</f>
        <v/>
      </c>
      <c r="AF8" t="str">
        <f>IF(G8="","",求人情報!V25)</f>
        <v/>
      </c>
    </row>
    <row r="9" spans="1:32" x14ac:dyDescent="0.15">
      <c r="G9" t="str">
        <f>IF(求人情報!J26=0,"",求人情報!J26)</f>
        <v/>
      </c>
      <c r="H9" t="str">
        <f>IF(OR(求人情報!K26="新卒（既卒を含む）",求人情報!K26="新卒（既卒を含まない）"),"新卒","")</f>
        <v/>
      </c>
      <c r="I9" t="str">
        <f>IF(求人情報!K26="新卒（既卒を含む）","既卒","")</f>
        <v/>
      </c>
      <c r="J9" t="str">
        <f>IF(求人情報!K26="一般","中途","")</f>
        <v/>
      </c>
      <c r="K9" t="str">
        <f>IF(求人情報!L26="○","院","")</f>
        <v/>
      </c>
      <c r="L9" t="str">
        <f>IF(求人情報!M26="○","大","")</f>
        <v/>
      </c>
      <c r="M9" t="str">
        <f>IF(求人情報!N26="○","短","")</f>
        <v/>
      </c>
      <c r="N9" t="str">
        <f>IF(求人情報!O26="○","高","")</f>
        <v/>
      </c>
      <c r="O9" t="str">
        <f>IF(求人情報!P26="○","専","")</f>
        <v/>
      </c>
      <c r="P9" t="str">
        <f>IF(求人情報!Q26="○","能","")</f>
        <v/>
      </c>
      <c r="Q9" t="str">
        <f>IF(求人情報!R26=0,"",求人情報!R26)</f>
        <v/>
      </c>
      <c r="R9" t="str">
        <f>IF(求人情報!U26=0,"",求人情報!U26)</f>
        <v/>
      </c>
      <c r="AB9" t="str">
        <f>IF(求人情報!W26="00-0000-000","","https://www.wskagawa.jp/index.php?prog=pub_kyujin&amp;exec=detail&amp;kyujin_key="&amp;求人情報!W26)</f>
        <v/>
      </c>
      <c r="AD9" t="str">
        <f>IF(G9="","",求人情報!H26)</f>
        <v/>
      </c>
      <c r="AE9" t="str">
        <f>IF(G9="","",求人情報!W26)</f>
        <v/>
      </c>
      <c r="AF9" t="str">
        <f>IF(G9="","",求人情報!V26)</f>
        <v/>
      </c>
    </row>
    <row r="10" spans="1:32" x14ac:dyDescent="0.15">
      <c r="G10" t="str">
        <f>IF(求人情報!J27=0,"",求人情報!J27)</f>
        <v/>
      </c>
      <c r="H10" t="str">
        <f>IF(OR(求人情報!K27="新卒（既卒を含む）",求人情報!K27="新卒（既卒を含まない）"),"新卒","")</f>
        <v/>
      </c>
      <c r="I10" t="str">
        <f>IF(求人情報!K27="新卒（既卒を含む）","既卒","")</f>
        <v/>
      </c>
      <c r="J10" t="str">
        <f>IF(求人情報!K27="一般","中途","")</f>
        <v/>
      </c>
      <c r="K10" t="str">
        <f>IF(求人情報!L27="○","院","")</f>
        <v/>
      </c>
      <c r="L10" t="str">
        <f>IF(求人情報!M27="○","大","")</f>
        <v/>
      </c>
      <c r="M10" t="str">
        <f>IF(求人情報!N27="○","短","")</f>
        <v/>
      </c>
      <c r="N10" t="str">
        <f>IF(求人情報!O27="○","高","")</f>
        <v/>
      </c>
      <c r="O10" t="str">
        <f>IF(求人情報!P27="○","専","")</f>
        <v/>
      </c>
      <c r="P10" t="str">
        <f>IF(求人情報!Q27="○","能","")</f>
        <v/>
      </c>
      <c r="Q10" t="str">
        <f>IF(求人情報!R27=0,"",求人情報!R27)</f>
        <v/>
      </c>
      <c r="R10" t="str">
        <f>IF(求人情報!U27=0,"",求人情報!U27)</f>
        <v/>
      </c>
      <c r="AB10" t="str">
        <f>IF(求人情報!W27="00-0000-000","","https://www.wskagawa.jp/index.php?prog=pub_kyujin&amp;exec=detail&amp;kyujin_key="&amp;求人情報!W27)</f>
        <v/>
      </c>
      <c r="AD10" t="str">
        <f>IF(G10="","",求人情報!H27)</f>
        <v/>
      </c>
      <c r="AE10" t="str">
        <f>IF(G10="","",求人情報!W27)</f>
        <v/>
      </c>
      <c r="AF10" t="str">
        <f>IF(G10="","",求人情報!V27)</f>
        <v/>
      </c>
    </row>
    <row r="11" spans="1:32" x14ac:dyDescent="0.15">
      <c r="G11" t="str">
        <f>IF(求人情報!J28=0,"",求人情報!J28)</f>
        <v/>
      </c>
      <c r="H11" t="str">
        <f>IF(OR(求人情報!K28="新卒（既卒を含む）",求人情報!K28="新卒（既卒を含まない）"),"新卒","")</f>
        <v/>
      </c>
      <c r="I11" t="str">
        <f>IF(求人情報!K28="新卒（既卒を含む）","既卒","")</f>
        <v/>
      </c>
      <c r="J11" t="str">
        <f>IF(求人情報!K28="一般","中途","")</f>
        <v/>
      </c>
      <c r="K11" t="str">
        <f>IF(求人情報!L28="○","院","")</f>
        <v/>
      </c>
      <c r="L11" t="str">
        <f>IF(求人情報!M28="○","大","")</f>
        <v/>
      </c>
      <c r="M11" t="str">
        <f>IF(求人情報!N28="○","短","")</f>
        <v/>
      </c>
      <c r="N11" t="str">
        <f>IF(求人情報!O28="○","高","")</f>
        <v/>
      </c>
      <c r="O11" t="str">
        <f>IF(求人情報!P28="○","専","")</f>
        <v/>
      </c>
      <c r="P11" t="str">
        <f>IF(求人情報!Q28="○","能","")</f>
        <v/>
      </c>
      <c r="Q11" t="str">
        <f>IF(求人情報!R28=0,"",求人情報!R28)</f>
        <v/>
      </c>
      <c r="R11" t="str">
        <f>IF(求人情報!U28=0,"",求人情報!U28)</f>
        <v/>
      </c>
      <c r="AB11" t="str">
        <f>IF(求人情報!W28="00-0000-000","","https://www.wskagawa.jp/index.php?prog=pub_kyujin&amp;exec=detail&amp;kyujin_key="&amp;求人情報!W28)</f>
        <v/>
      </c>
      <c r="AD11" t="str">
        <f>IF(G11="","",求人情報!H28)</f>
        <v/>
      </c>
      <c r="AE11" t="str">
        <f>IF(G11="","",求人情報!W28)</f>
        <v/>
      </c>
      <c r="AF11" t="str">
        <f>IF(G11="","",求人情報!V28)</f>
        <v/>
      </c>
    </row>
    <row r="12" spans="1:32" x14ac:dyDescent="0.15">
      <c r="G12" t="str">
        <f>IF(求人情報!J29=0,"",求人情報!J29)</f>
        <v/>
      </c>
      <c r="H12" t="str">
        <f>IF(OR(求人情報!K29="新卒（既卒を含む）",求人情報!K29="新卒（既卒を含まない）"),"新卒","")</f>
        <v/>
      </c>
      <c r="I12" t="str">
        <f>IF(求人情報!K29="新卒（既卒を含む）","既卒","")</f>
        <v/>
      </c>
      <c r="J12" t="str">
        <f>IF(求人情報!K29="一般","中途","")</f>
        <v/>
      </c>
      <c r="K12" t="str">
        <f>IF(求人情報!L29="○","院","")</f>
        <v/>
      </c>
      <c r="L12" t="str">
        <f>IF(求人情報!M29="○","大","")</f>
        <v/>
      </c>
      <c r="M12" t="str">
        <f>IF(求人情報!N29="○","短","")</f>
        <v/>
      </c>
      <c r="N12" t="str">
        <f>IF(求人情報!O29="○","高","")</f>
        <v/>
      </c>
      <c r="O12" t="str">
        <f>IF(求人情報!P29="○","専","")</f>
        <v/>
      </c>
      <c r="P12" t="str">
        <f>IF(求人情報!Q29="○","能","")</f>
        <v/>
      </c>
      <c r="Q12" t="str">
        <f>IF(求人情報!R29=0,"",求人情報!R29)</f>
        <v/>
      </c>
      <c r="R12" t="str">
        <f>IF(求人情報!U29=0,"",求人情報!U29)</f>
        <v/>
      </c>
      <c r="AB12" t="str">
        <f>IF(求人情報!W29="00-0000-000","","https://www.wskagawa.jp/index.php?prog=pub_kyujin&amp;exec=detail&amp;kyujin_key="&amp;求人情報!W29)</f>
        <v/>
      </c>
      <c r="AD12" t="str">
        <f>IF(G12="","",求人情報!H29)</f>
        <v/>
      </c>
      <c r="AE12" t="str">
        <f>IF(G12="","",求人情報!W29)</f>
        <v/>
      </c>
      <c r="AF12" t="str">
        <f>IF(G12="","",求人情報!V29)</f>
        <v/>
      </c>
    </row>
    <row r="13" spans="1:32" x14ac:dyDescent="0.15">
      <c r="G13" t="str">
        <f>IF(求人情報!J30=0,"",求人情報!J30)</f>
        <v/>
      </c>
      <c r="H13" t="str">
        <f>IF(OR(求人情報!K30="新卒（既卒を含む）",求人情報!K30="新卒（既卒を含まない）"),"新卒","")</f>
        <v/>
      </c>
      <c r="I13" t="str">
        <f>IF(求人情報!K30="新卒（既卒を含む）","既卒","")</f>
        <v/>
      </c>
      <c r="J13" t="str">
        <f>IF(求人情報!K30="一般","中途","")</f>
        <v/>
      </c>
      <c r="K13" t="str">
        <f>IF(求人情報!L30="○","院","")</f>
        <v/>
      </c>
      <c r="L13" t="str">
        <f>IF(求人情報!M30="○","大","")</f>
        <v/>
      </c>
      <c r="M13" t="str">
        <f>IF(求人情報!N30="○","短","")</f>
        <v/>
      </c>
      <c r="N13" t="str">
        <f>IF(求人情報!O30="○","高","")</f>
        <v/>
      </c>
      <c r="O13" t="str">
        <f>IF(求人情報!P30="○","専","")</f>
        <v/>
      </c>
      <c r="P13" t="str">
        <f>IF(求人情報!Q30="○","能","")</f>
        <v/>
      </c>
      <c r="Q13" t="str">
        <f>IF(求人情報!R30=0,"",求人情報!R30)</f>
        <v/>
      </c>
      <c r="R13" t="str">
        <f>IF(求人情報!U30=0,"",求人情報!U30)</f>
        <v/>
      </c>
      <c r="AB13" t="str">
        <f>IF(求人情報!W30="00-0000-000","","https://www.wskagawa.jp/index.php?prog=pub_kyujin&amp;exec=detail&amp;kyujin_key="&amp;求人情報!W30)</f>
        <v/>
      </c>
      <c r="AD13" t="str">
        <f>IF(G13="","",求人情報!H30)</f>
        <v/>
      </c>
      <c r="AE13" t="str">
        <f>IF(G13="","",求人情報!W30)</f>
        <v/>
      </c>
      <c r="AF13" t="str">
        <f>IF(G13="","",求人情報!V30)</f>
        <v/>
      </c>
    </row>
    <row r="14" spans="1:32" x14ac:dyDescent="0.15">
      <c r="G14" t="str">
        <f>IF(求人情報!J31=0,"",求人情報!J31)</f>
        <v/>
      </c>
      <c r="H14" t="str">
        <f>IF(OR(求人情報!K31="新卒（既卒を含む）",求人情報!K31="新卒（既卒を含まない）"),"新卒","")</f>
        <v/>
      </c>
      <c r="I14" t="str">
        <f>IF(求人情報!K31="新卒（既卒を含む）","既卒","")</f>
        <v/>
      </c>
      <c r="J14" t="str">
        <f>IF(求人情報!K31="一般","中途","")</f>
        <v/>
      </c>
      <c r="K14" t="str">
        <f>IF(求人情報!L31="○","院","")</f>
        <v/>
      </c>
      <c r="L14" t="str">
        <f>IF(求人情報!M31="○","大","")</f>
        <v/>
      </c>
      <c r="M14" t="str">
        <f>IF(求人情報!N31="○","短","")</f>
        <v/>
      </c>
      <c r="N14" t="str">
        <f>IF(求人情報!O31="○","高","")</f>
        <v/>
      </c>
      <c r="O14" t="str">
        <f>IF(求人情報!P31="○","専","")</f>
        <v/>
      </c>
      <c r="P14" t="str">
        <f>IF(求人情報!Q31="○","能","")</f>
        <v/>
      </c>
      <c r="Q14" t="str">
        <f>IF(求人情報!R31=0,"",求人情報!R31)</f>
        <v/>
      </c>
      <c r="R14" t="str">
        <f>IF(求人情報!U31=0,"",求人情報!U31)</f>
        <v/>
      </c>
      <c r="AB14" t="str">
        <f>IF(求人情報!W31="00-0000-000","","https://www.wskagawa.jp/index.php?prog=pub_kyujin&amp;exec=detail&amp;kyujin_key="&amp;求人情報!W31)</f>
        <v/>
      </c>
      <c r="AD14" t="str">
        <f>IF(G14="","",求人情報!H31)</f>
        <v/>
      </c>
      <c r="AE14" t="str">
        <f>IF(G14="","",求人情報!W31)</f>
        <v/>
      </c>
      <c r="AF14" t="str">
        <f>IF(G14="","",求人情報!V31)</f>
        <v/>
      </c>
    </row>
    <row r="15" spans="1:32" x14ac:dyDescent="0.15">
      <c r="G15" t="str">
        <f>IF(求人情報!J32=0,"",求人情報!J32)</f>
        <v/>
      </c>
      <c r="H15" t="str">
        <f>IF(OR(求人情報!K32="新卒（既卒を含む）",求人情報!K32="新卒（既卒を含まない）"),"新卒","")</f>
        <v/>
      </c>
      <c r="I15" t="str">
        <f>IF(求人情報!K32="新卒（既卒を含む）","既卒","")</f>
        <v/>
      </c>
      <c r="J15" t="str">
        <f>IF(求人情報!K32="一般","中途","")</f>
        <v/>
      </c>
      <c r="K15" t="str">
        <f>IF(求人情報!L32="○","院","")</f>
        <v/>
      </c>
      <c r="L15" t="str">
        <f>IF(求人情報!M32="○","大","")</f>
        <v/>
      </c>
      <c r="M15" t="str">
        <f>IF(求人情報!N32="○","短","")</f>
        <v/>
      </c>
      <c r="N15" t="str">
        <f>IF(求人情報!O32="○","高","")</f>
        <v/>
      </c>
      <c r="O15" t="str">
        <f>IF(求人情報!P32="○","専","")</f>
        <v/>
      </c>
      <c r="P15" t="str">
        <f>IF(求人情報!Q32="○","能","")</f>
        <v/>
      </c>
      <c r="Q15" t="str">
        <f>IF(求人情報!R32=0,"",求人情報!R32)</f>
        <v/>
      </c>
      <c r="R15" t="str">
        <f>IF(求人情報!U32=0,"",求人情報!U32)</f>
        <v/>
      </c>
      <c r="AB15" t="str">
        <f>IF(求人情報!W32="00-0000-000","","https://www.wskagawa.jp/index.php?prog=pub_kyujin&amp;exec=detail&amp;kyujin_key="&amp;求人情報!W32)</f>
        <v/>
      </c>
      <c r="AD15" t="str">
        <f>IF(G15="","",求人情報!H32)</f>
        <v/>
      </c>
      <c r="AE15" t="str">
        <f>IF(G15="","",求人情報!W32)</f>
        <v/>
      </c>
      <c r="AF15" t="str">
        <f>IF(G15="","",求人情報!V32)</f>
        <v/>
      </c>
    </row>
    <row r="16" spans="1:32" x14ac:dyDescent="0.15">
      <c r="G16" t="str">
        <f>IF(求人情報!J33=0,"",求人情報!J33)</f>
        <v/>
      </c>
      <c r="H16" t="str">
        <f>IF(OR(求人情報!K33="新卒（既卒を含む）",求人情報!K33="新卒（既卒を含まない）"),"新卒","")</f>
        <v/>
      </c>
      <c r="I16" t="str">
        <f>IF(求人情報!K33="新卒（既卒を含む）","既卒","")</f>
        <v/>
      </c>
      <c r="J16" t="str">
        <f>IF(求人情報!K33="一般","中途","")</f>
        <v/>
      </c>
      <c r="K16" t="str">
        <f>IF(求人情報!L33="○","院","")</f>
        <v/>
      </c>
      <c r="L16" t="str">
        <f>IF(求人情報!M33="○","大","")</f>
        <v/>
      </c>
      <c r="M16" t="str">
        <f>IF(求人情報!N33="○","短","")</f>
        <v/>
      </c>
      <c r="N16" t="str">
        <f>IF(求人情報!O33="○","高","")</f>
        <v/>
      </c>
      <c r="O16" t="str">
        <f>IF(求人情報!P33="○","専","")</f>
        <v/>
      </c>
      <c r="P16" t="str">
        <f>IF(求人情報!Q33="○","能","")</f>
        <v/>
      </c>
      <c r="Q16" t="str">
        <f>IF(求人情報!R33=0,"",求人情報!R33)</f>
        <v/>
      </c>
      <c r="R16" t="str">
        <f>IF(求人情報!U33=0,"",求人情報!U33)</f>
        <v/>
      </c>
      <c r="AB16" t="str">
        <f>IF(求人情報!W33="00-0000-000","","https://www.wskagawa.jp/index.php?prog=pub_kyujin&amp;exec=detail&amp;kyujin_key="&amp;求人情報!W33)</f>
        <v/>
      </c>
      <c r="AD16" t="str">
        <f>IF(G16="","",求人情報!H33)</f>
        <v/>
      </c>
      <c r="AE16" t="str">
        <f>IF(G16="","",求人情報!W33)</f>
        <v/>
      </c>
      <c r="AF16" t="str">
        <f>IF(G16="","",求人情報!V33)</f>
        <v/>
      </c>
    </row>
    <row r="25" spans="25:25" x14ac:dyDescent="0.15">
      <c r="Y25" s="43" t="str">
        <f>IF(G25="","",IF(求人情報!$P$10="有","有",""))</f>
        <v/>
      </c>
    </row>
    <row r="26" spans="25:25" x14ac:dyDescent="0.15">
      <c r="Y26" s="43" t="str">
        <f>IF(G26="","",IF(求人情報!$P$10="有","有",""))</f>
        <v/>
      </c>
    </row>
    <row r="27" spans="25:25" x14ac:dyDescent="0.15">
      <c r="Y27" s="43" t="str">
        <f>IF(G27="","",IF(求人情報!$P$10="有","有",""))</f>
        <v/>
      </c>
    </row>
    <row r="28" spans="25:25" x14ac:dyDescent="0.15">
      <c r="Y28" s="43" t="str">
        <f>IF(G28="","",IF(求人情報!$P$10="有","有",""))</f>
        <v/>
      </c>
    </row>
    <row r="29" spans="25:25" x14ac:dyDescent="0.15">
      <c r="Y29" s="43" t="str">
        <f>IF(G29="","",IF(求人情報!$P$10="有","有",""))</f>
        <v/>
      </c>
    </row>
  </sheetData>
  <phoneticPr fontId="1"/>
  <pageMargins left="0.7" right="0.7" top="0.75" bottom="0.75" header="0.3" footer="0.3"/>
  <pageSetup paperSize="9" scale="3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求人情報</vt:lpstr>
      <vt:lpstr>data</vt:lpstr>
      <vt:lpstr>data!Print_Area</vt:lpstr>
      <vt:lpstr>求人情報!Print_Area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C14-2312</dc:creator>
  <cp:lastModifiedBy>飯間　章子</cp:lastModifiedBy>
  <cp:lastPrinted>2026-02-20T10:40:43Z</cp:lastPrinted>
  <dcterms:created xsi:type="dcterms:W3CDTF">2017-07-27T23:38:06Z</dcterms:created>
  <dcterms:modified xsi:type="dcterms:W3CDTF">2026-02-20T11:13:36Z</dcterms:modified>
</cp:coreProperties>
</file>